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NDPL!$A$7:$P$34</definedName>
    <definedName name="_xlnm.Print_Area" localSheetId="1">BRPL!$A$1:$Q$219</definedName>
    <definedName name="_xlnm.Print_Area" localSheetId="2">BYPL!$A$1:$Q$187</definedName>
    <definedName name="_xlnm.Print_Area" localSheetId="8">'FINAL EX. SUMMARY'!$A$1:$Q$41</definedName>
    <definedName name="_xlnm.Print_Area" localSheetId="4">MES!$A$1:$Q$56</definedName>
    <definedName name="_xlnm.Print_Area" localSheetId="3">NDMC!$A$1:$W$85</definedName>
    <definedName name="_xlnm.Print_Area" localSheetId="0">NDPL!$A$1:$Q$182</definedName>
    <definedName name="_xlnm.Print_Area" localSheetId="6">'ROHTAK ROAD'!$A$1:$Q$43</definedName>
  </definedNames>
  <calcPr calcId="124519"/>
</workbook>
</file>

<file path=xl/calcChain.xml><?xml version="1.0" encoding="utf-8"?>
<calcChain xmlns="http://schemas.openxmlformats.org/spreadsheetml/2006/main">
  <c r="I57" i="2"/>
  <c r="J57"/>
  <c r="K57"/>
  <c r="N89"/>
  <c r="O89"/>
  <c r="P89"/>
  <c r="N59" i="3"/>
  <c r="O59"/>
  <c r="P59"/>
  <c r="J59"/>
  <c r="K59"/>
  <c r="I59"/>
  <c r="J21" i="1"/>
  <c r="K21"/>
  <c r="I21"/>
  <c r="N43" i="4"/>
  <c r="O43"/>
  <c r="P43"/>
  <c r="I43"/>
  <c r="J43"/>
  <c r="K43"/>
  <c r="N128" i="2"/>
  <c r="O128"/>
  <c r="P128"/>
  <c r="I133"/>
  <c r="J133"/>
  <c r="K133"/>
  <c r="I34"/>
  <c r="J34"/>
  <c r="K34"/>
  <c r="N156" i="3"/>
  <c r="O156"/>
  <c r="P156"/>
  <c r="N36"/>
  <c r="O36"/>
  <c r="P36"/>
  <c r="I156"/>
  <c r="J156"/>
  <c r="K156"/>
  <c r="I79"/>
  <c r="J79"/>
  <c r="K79"/>
  <c r="I56"/>
  <c r="J56"/>
  <c r="K56"/>
  <c r="I101" i="1"/>
  <c r="J101"/>
  <c r="K101"/>
  <c r="N90"/>
  <c r="O90"/>
  <c r="P90"/>
  <c r="N17" i="2"/>
  <c r="O17"/>
  <c r="P17"/>
  <c r="N94" i="3"/>
  <c r="O94"/>
  <c r="P94"/>
  <c r="N65"/>
  <c r="O65"/>
  <c r="P65"/>
  <c r="N88"/>
  <c r="O88"/>
  <c r="P88"/>
  <c r="I152" i="2"/>
  <c r="J152"/>
  <c r="K152"/>
  <c r="I150"/>
  <c r="J150"/>
  <c r="K150"/>
  <c r="N26" i="11"/>
  <c r="O26"/>
  <c r="P26"/>
  <c r="N19"/>
  <c r="O19"/>
  <c r="P19"/>
  <c r="I27"/>
  <c r="J27"/>
  <c r="K27"/>
  <c r="I23"/>
  <c r="J23"/>
  <c r="K23"/>
  <c r="I44" i="3"/>
  <c r="J44"/>
  <c r="K44"/>
  <c r="I134" i="1"/>
  <c r="J134"/>
  <c r="K134"/>
  <c r="I146" i="2"/>
  <c r="J146"/>
  <c r="K146"/>
  <c r="I117" i="1"/>
  <c r="J117"/>
  <c r="K117"/>
  <c r="I116"/>
  <c r="J116"/>
  <c r="K116"/>
  <c r="I33" i="2"/>
  <c r="J33"/>
  <c r="K33"/>
  <c r="I51" i="4"/>
  <c r="J51"/>
  <c r="K51"/>
  <c r="I87" i="3"/>
  <c r="J87"/>
  <c r="K87"/>
  <c r="I151" i="1"/>
  <c r="J151"/>
  <c r="K151"/>
  <c r="I61" i="2"/>
  <c r="J61"/>
  <c r="K61"/>
  <c r="I11" i="1"/>
  <c r="J11"/>
  <c r="K11"/>
  <c r="I71" i="4"/>
  <c r="J71"/>
  <c r="K71"/>
  <c r="I110" i="3"/>
  <c r="J110"/>
  <c r="K110"/>
  <c r="I9" i="2"/>
  <c r="J9"/>
  <c r="K9"/>
  <c r="I32" i="3"/>
  <c r="J32"/>
  <c r="K32"/>
  <c r="I60" i="1"/>
  <c r="J60"/>
  <c r="K60"/>
  <c r="I11" i="7"/>
  <c r="J11"/>
  <c r="K11"/>
  <c r="N41" i="1"/>
  <c r="O41"/>
  <c r="P41"/>
  <c r="N25"/>
  <c r="O25"/>
  <c r="P25"/>
  <c r="N11" i="6"/>
  <c r="O11"/>
  <c r="P11"/>
  <c r="N97" i="1"/>
  <c r="O97"/>
  <c r="P97"/>
  <c r="N70" i="4"/>
  <c r="O70"/>
  <c r="P70"/>
  <c r="N109" i="3"/>
  <c r="O109"/>
  <c r="P109"/>
  <c r="N173"/>
  <c r="O173"/>
  <c r="P173"/>
  <c r="N104" i="1"/>
  <c r="O104"/>
  <c r="P104"/>
  <c r="N108"/>
  <c r="O108"/>
  <c r="P108"/>
  <c r="N50" i="7"/>
  <c r="O50"/>
  <c r="P50"/>
  <c r="P51"/>
  <c r="P57"/>
  <c r="N39"/>
  <c r="O39"/>
  <c r="P39"/>
  <c r="N12" i="5"/>
  <c r="O12"/>
  <c r="P12"/>
  <c r="N29" i="6"/>
  <c r="O29"/>
  <c r="P29"/>
  <c r="N118" i="3"/>
  <c r="O118"/>
  <c r="P118"/>
  <c r="N24" i="6"/>
  <c r="O24"/>
  <c r="P24"/>
  <c r="N69" i="3"/>
  <c r="O69"/>
  <c r="P69"/>
  <c r="N81" i="2"/>
  <c r="O81"/>
  <c r="P81"/>
  <c r="N138" i="3"/>
  <c r="O138"/>
  <c r="P138"/>
  <c r="N30" i="6"/>
  <c r="O30"/>
  <c r="P30"/>
  <c r="N77" i="2"/>
  <c r="O77"/>
  <c r="P77"/>
  <c r="N10" i="3"/>
  <c r="O10"/>
  <c r="P10"/>
  <c r="N24" i="4"/>
  <c r="O24"/>
  <c r="P24"/>
  <c r="N55" i="1"/>
  <c r="O55"/>
  <c r="P55"/>
  <c r="N55" i="4"/>
  <c r="O55"/>
  <c r="P55"/>
  <c r="N148" i="3"/>
  <c r="O148"/>
  <c r="P148"/>
  <c r="N102"/>
  <c r="O102"/>
  <c r="P102"/>
  <c r="N83" i="2"/>
  <c r="O83"/>
  <c r="P83"/>
  <c r="N32" i="6"/>
  <c r="O32"/>
  <c r="P32"/>
  <c r="N136" i="3"/>
  <c r="O136"/>
  <c r="P136"/>
  <c r="N53" i="2"/>
  <c r="O53"/>
  <c r="P53"/>
  <c r="N68" i="4"/>
  <c r="O68"/>
  <c r="P68"/>
  <c r="N14" i="3"/>
  <c r="O14"/>
  <c r="P14"/>
  <c r="N76"/>
  <c r="O76"/>
  <c r="P76"/>
  <c r="N106"/>
  <c r="O106"/>
  <c r="P106"/>
  <c r="N15" i="11"/>
  <c r="O15"/>
  <c r="P15"/>
  <c r="N141" i="2"/>
  <c r="O141"/>
  <c r="P141"/>
  <c r="I11"/>
  <c r="J11"/>
  <c r="K11"/>
  <c r="N36"/>
  <c r="O36"/>
  <c r="P36"/>
  <c r="I36"/>
  <c r="J36"/>
  <c r="K36"/>
  <c r="N25" i="3"/>
  <c r="O25"/>
  <c r="P25"/>
  <c r="N80" i="2"/>
  <c r="O80"/>
  <c r="P80"/>
  <c r="I74" i="1"/>
  <c r="J74"/>
  <c r="K74"/>
  <c r="P2" i="7"/>
  <c r="G5"/>
  <c r="H5"/>
  <c r="L5"/>
  <c r="M5"/>
  <c r="N10"/>
  <c r="O10"/>
  <c r="P10"/>
  <c r="P2" i="6"/>
  <c r="G5"/>
  <c r="H5"/>
  <c r="L5"/>
  <c r="M5"/>
  <c r="I36"/>
  <c r="J36"/>
  <c r="K36"/>
  <c r="P2" i="11"/>
  <c r="G5"/>
  <c r="H5"/>
  <c r="L5"/>
  <c r="M5"/>
  <c r="P2" i="5"/>
  <c r="G5"/>
  <c r="H5"/>
  <c r="L5"/>
  <c r="M5"/>
  <c r="N10"/>
  <c r="O10"/>
  <c r="P10"/>
  <c r="I11"/>
  <c r="J11"/>
  <c r="K11"/>
  <c r="N11"/>
  <c r="O11"/>
  <c r="P11"/>
  <c r="Q1" i="4"/>
  <c r="G5"/>
  <c r="G65"/>
  <c r="L65" s="1"/>
  <c r="H5"/>
  <c r="H65"/>
  <c r="M65"/>
  <c r="L5"/>
  <c r="M5"/>
  <c r="I36"/>
  <c r="J36"/>
  <c r="K36"/>
  <c r="I37"/>
  <c r="J37"/>
  <c r="K37"/>
  <c r="N37"/>
  <c r="O37"/>
  <c r="P37"/>
  <c r="I42"/>
  <c r="J42"/>
  <c r="K42"/>
  <c r="N42"/>
  <c r="O42"/>
  <c r="P42"/>
  <c r="Q44"/>
  <c r="N50"/>
  <c r="O50"/>
  <c r="P50"/>
  <c r="I56"/>
  <c r="J56"/>
  <c r="K56"/>
  <c r="N56"/>
  <c r="O56"/>
  <c r="P56"/>
  <c r="N57"/>
  <c r="O57"/>
  <c r="P57"/>
  <c r="P1" i="3"/>
  <c r="G5"/>
  <c r="H5"/>
  <c r="L5"/>
  <c r="M5"/>
  <c r="P61"/>
  <c r="N64"/>
  <c r="O64"/>
  <c r="P64"/>
  <c r="I72"/>
  <c r="J72"/>
  <c r="K72"/>
  <c r="I73"/>
  <c r="J73"/>
  <c r="K73"/>
  <c r="N80"/>
  <c r="O80"/>
  <c r="P80"/>
  <c r="N85"/>
  <c r="O85"/>
  <c r="P85"/>
  <c r="N86"/>
  <c r="O86"/>
  <c r="P86"/>
  <c r="Q129"/>
  <c r="G130"/>
  <c r="H130"/>
  <c r="L130"/>
  <c r="M130"/>
  <c r="I139"/>
  <c r="J139"/>
  <c r="K139"/>
  <c r="N139"/>
  <c r="O139"/>
  <c r="P139"/>
  <c r="I143"/>
  <c r="J143"/>
  <c r="K143"/>
  <c r="N143"/>
  <c r="O143"/>
  <c r="P143"/>
  <c r="N144"/>
  <c r="O144"/>
  <c r="P144"/>
  <c r="I145"/>
  <c r="J145"/>
  <c r="K145"/>
  <c r="N155"/>
  <c r="O155"/>
  <c r="P155"/>
  <c r="N158"/>
  <c r="O158"/>
  <c r="P158"/>
  <c r="I163"/>
  <c r="J163"/>
  <c r="K163"/>
  <c r="N163"/>
  <c r="O163"/>
  <c r="P163"/>
  <c r="N164"/>
  <c r="O164"/>
  <c r="P164"/>
  <c r="N166"/>
  <c r="O166"/>
  <c r="P166"/>
  <c r="I170"/>
  <c r="J170"/>
  <c r="K170"/>
  <c r="N170"/>
  <c r="O170"/>
  <c r="P170"/>
  <c r="I171"/>
  <c r="J171"/>
  <c r="K171"/>
  <c r="N171"/>
  <c r="O171"/>
  <c r="P171"/>
  <c r="N178"/>
  <c r="O178"/>
  <c r="P178"/>
  <c r="Q191"/>
  <c r="Q2" i="2"/>
  <c r="G5"/>
  <c r="H5"/>
  <c r="L5"/>
  <c r="M5"/>
  <c r="I8"/>
  <c r="J8"/>
  <c r="K8"/>
  <c r="N8"/>
  <c r="O8"/>
  <c r="P8"/>
  <c r="I10"/>
  <c r="J10"/>
  <c r="K10"/>
  <c r="I13"/>
  <c r="J13"/>
  <c r="K13"/>
  <c r="I18"/>
  <c r="J18"/>
  <c r="K18"/>
  <c r="N18"/>
  <c r="O18"/>
  <c r="P18"/>
  <c r="I19"/>
  <c r="J19"/>
  <c r="K19"/>
  <c r="N19"/>
  <c r="O19"/>
  <c r="P19"/>
  <c r="I20"/>
  <c r="J20"/>
  <c r="K20"/>
  <c r="N20"/>
  <c r="O20"/>
  <c r="P20"/>
  <c r="N22"/>
  <c r="O22"/>
  <c r="P22"/>
  <c r="I23"/>
  <c r="J23"/>
  <c r="K23"/>
  <c r="N23"/>
  <c r="O23"/>
  <c r="P23"/>
  <c r="I24"/>
  <c r="J24"/>
  <c r="K24"/>
  <c r="N24"/>
  <c r="O24"/>
  <c r="P24"/>
  <c r="I25"/>
  <c r="J25"/>
  <c r="K25"/>
  <c r="I27"/>
  <c r="J27"/>
  <c r="K27"/>
  <c r="N27"/>
  <c r="O27"/>
  <c r="P27"/>
  <c r="N30"/>
  <c r="O30"/>
  <c r="P30"/>
  <c r="I38"/>
  <c r="J38"/>
  <c r="K38"/>
  <c r="N38"/>
  <c r="O38"/>
  <c r="P38"/>
  <c r="I42"/>
  <c r="J42"/>
  <c r="K42"/>
  <c r="I46"/>
  <c r="J46"/>
  <c r="K46"/>
  <c r="N46"/>
  <c r="O46"/>
  <c r="P46"/>
  <c r="I51"/>
  <c r="J51"/>
  <c r="K51"/>
  <c r="N51"/>
  <c r="O51"/>
  <c r="P51"/>
  <c r="N56"/>
  <c r="O56"/>
  <c r="P56"/>
  <c r="I58"/>
  <c r="J58"/>
  <c r="K58"/>
  <c r="N58"/>
  <c r="O58"/>
  <c r="P58"/>
  <c r="Q67"/>
  <c r="G71"/>
  <c r="H71"/>
  <c r="L71"/>
  <c r="M71"/>
  <c r="Q98"/>
  <c r="G100"/>
  <c r="H100"/>
  <c r="L100"/>
  <c r="M100"/>
  <c r="I103"/>
  <c r="J103"/>
  <c r="K103"/>
  <c r="N103"/>
  <c r="O103"/>
  <c r="P103"/>
  <c r="N106"/>
  <c r="O106"/>
  <c r="P106"/>
  <c r="N108"/>
  <c r="O108"/>
  <c r="P108"/>
  <c r="I109"/>
  <c r="J109"/>
  <c r="K109"/>
  <c r="N109"/>
  <c r="O109"/>
  <c r="P109"/>
  <c r="I111"/>
  <c r="J111"/>
  <c r="K111"/>
  <c r="I112"/>
  <c r="J112"/>
  <c r="K112"/>
  <c r="N112"/>
  <c r="O112"/>
  <c r="P112"/>
  <c r="N113"/>
  <c r="O113"/>
  <c r="P113"/>
  <c r="I114"/>
  <c r="J114"/>
  <c r="K114"/>
  <c r="N114"/>
  <c r="O114"/>
  <c r="P114"/>
  <c r="I115"/>
  <c r="J115"/>
  <c r="K115"/>
  <c r="N115"/>
  <c r="O115"/>
  <c r="P115"/>
  <c r="I119"/>
  <c r="J119"/>
  <c r="K119"/>
  <c r="N119"/>
  <c r="O119"/>
  <c r="P119"/>
  <c r="N126"/>
  <c r="O126"/>
  <c r="P126"/>
  <c r="I129"/>
  <c r="J129"/>
  <c r="K129"/>
  <c r="N129"/>
  <c r="O129"/>
  <c r="P129"/>
  <c r="I131"/>
  <c r="J131"/>
  <c r="K131"/>
  <c r="N131"/>
  <c r="O131"/>
  <c r="P131"/>
  <c r="I132"/>
  <c r="J132"/>
  <c r="K132"/>
  <c r="I135"/>
  <c r="J135"/>
  <c r="K135"/>
  <c r="N135"/>
  <c r="O135"/>
  <c r="P135"/>
  <c r="Q159"/>
  <c r="L5" i="1"/>
  <c r="L129"/>
  <c r="M5"/>
  <c r="M129"/>
  <c r="Q72"/>
  <c r="I77"/>
  <c r="J77"/>
  <c r="K77"/>
  <c r="N77"/>
  <c r="O77"/>
  <c r="P77"/>
  <c r="I78"/>
  <c r="J78"/>
  <c r="K78"/>
  <c r="N78"/>
  <c r="O78"/>
  <c r="P78"/>
  <c r="I80"/>
  <c r="J80"/>
  <c r="K80"/>
  <c r="N80"/>
  <c r="O80"/>
  <c r="P80"/>
  <c r="I82"/>
  <c r="J82"/>
  <c r="K82"/>
  <c r="I85"/>
  <c r="J85"/>
  <c r="K85"/>
  <c r="N85"/>
  <c r="O85"/>
  <c r="P85"/>
  <c r="I88"/>
  <c r="J88"/>
  <c r="K88"/>
  <c r="N88"/>
  <c r="O88"/>
  <c r="P88"/>
  <c r="I91"/>
  <c r="J91"/>
  <c r="K91"/>
  <c r="N91"/>
  <c r="O91"/>
  <c r="P91"/>
  <c r="N99"/>
  <c r="O99"/>
  <c r="P99"/>
  <c r="I100"/>
  <c r="J100"/>
  <c r="K100"/>
  <c r="N100"/>
  <c r="O100"/>
  <c r="P100"/>
  <c r="N107"/>
  <c r="O107"/>
  <c r="P107"/>
  <c r="I110"/>
  <c r="J110"/>
  <c r="K110"/>
  <c r="N110"/>
  <c r="O110"/>
  <c r="P110"/>
  <c r="I111"/>
  <c r="J111"/>
  <c r="K111"/>
  <c r="N113"/>
  <c r="O113"/>
  <c r="P113"/>
  <c r="Q128"/>
  <c r="G129"/>
  <c r="H129"/>
  <c r="I152"/>
  <c r="J152"/>
  <c r="K152"/>
  <c r="N147" i="2"/>
  <c r="O147"/>
  <c r="P147"/>
  <c r="N18" i="1"/>
  <c r="O18"/>
  <c r="P18"/>
  <c r="N9" i="6"/>
  <c r="O9"/>
  <c r="P9"/>
  <c r="I74" i="2"/>
  <c r="J74"/>
  <c r="K74"/>
  <c r="I140" i="3"/>
  <c r="J140"/>
  <c r="K140"/>
  <c r="N119"/>
  <c r="O119"/>
  <c r="P119"/>
  <c r="I179"/>
  <c r="J179"/>
  <c r="K179"/>
  <c r="I148" i="1"/>
  <c r="J148"/>
  <c r="K148"/>
  <c r="I20"/>
  <c r="J20"/>
  <c r="K20"/>
  <c r="I14"/>
  <c r="J14"/>
  <c r="K14"/>
  <c r="I110" i="2"/>
  <c r="J110"/>
  <c r="K110"/>
  <c r="I88" i="3"/>
  <c r="J88"/>
  <c r="K88"/>
  <c r="I118" i="1"/>
  <c r="J118"/>
  <c r="K118"/>
  <c r="I18"/>
  <c r="J18"/>
  <c r="K18"/>
  <c r="N40" i="3"/>
  <c r="O40"/>
  <c r="P40"/>
  <c r="I117" i="2"/>
  <c r="J117"/>
  <c r="K117"/>
  <c r="I148"/>
  <c r="J148"/>
  <c r="K148"/>
  <c r="I147"/>
  <c r="J147"/>
  <c r="K147"/>
  <c r="I17"/>
  <c r="J17"/>
  <c r="K17"/>
  <c r="I10" i="4"/>
  <c r="J10"/>
  <c r="K10"/>
  <c r="I86" i="2"/>
  <c r="J86"/>
  <c r="K86"/>
  <c r="I10" i="3"/>
  <c r="J10"/>
  <c r="K10"/>
  <c r="I47" i="4"/>
  <c r="J47"/>
  <c r="K47"/>
  <c r="I40" i="3"/>
  <c r="J40"/>
  <c r="K40"/>
  <c r="I27" i="1"/>
  <c r="J27"/>
  <c r="K27"/>
  <c r="N139" i="2"/>
  <c r="O139"/>
  <c r="P139"/>
  <c r="I31"/>
  <c r="J31"/>
  <c r="K31"/>
  <c r="I117" i="3"/>
  <c r="J117"/>
  <c r="K117"/>
  <c r="I28" i="5"/>
  <c r="J28"/>
  <c r="K28"/>
  <c r="I90" i="2"/>
  <c r="J90"/>
  <c r="K90"/>
  <c r="I55" i="3"/>
  <c r="J55"/>
  <c r="K55"/>
  <c r="I75" i="2"/>
  <c r="J75"/>
  <c r="K75"/>
  <c r="I121" i="3"/>
  <c r="J121"/>
  <c r="K121"/>
  <c r="I138" i="2"/>
  <c r="J138"/>
  <c r="K138"/>
  <c r="I96" i="1"/>
  <c r="J96"/>
  <c r="K96"/>
  <c r="I94" i="3"/>
  <c r="J94"/>
  <c r="K94"/>
  <c r="I153"/>
  <c r="J153"/>
  <c r="K153"/>
  <c r="I40" i="4"/>
  <c r="J40"/>
  <c r="K40"/>
  <c r="N47" i="1"/>
  <c r="O47"/>
  <c r="P47"/>
  <c r="I47"/>
  <c r="J47"/>
  <c r="K47"/>
  <c r="I16" i="6"/>
  <c r="J16"/>
  <c r="K16"/>
  <c r="I9"/>
  <c r="J9"/>
  <c r="K9"/>
  <c r="I39" i="7"/>
  <c r="J39"/>
  <c r="K39"/>
  <c r="K40"/>
  <c r="I41" i="1"/>
  <c r="J41"/>
  <c r="K41"/>
  <c r="I26" i="11"/>
  <c r="J26"/>
  <c r="K26"/>
  <c r="N25" i="7"/>
  <c r="O25"/>
  <c r="P25"/>
  <c r="P26"/>
  <c r="N136" i="1"/>
  <c r="O136"/>
  <c r="P136"/>
  <c r="N162" i="3"/>
  <c r="O162"/>
  <c r="P162"/>
  <c r="N53" i="1"/>
  <c r="O53"/>
  <c r="P53"/>
  <c r="N19" i="5"/>
  <c r="O19"/>
  <c r="P19"/>
  <c r="N148" i="1"/>
  <c r="O148"/>
  <c r="P148"/>
  <c r="I13" i="5"/>
  <c r="J13"/>
  <c r="K13"/>
  <c r="N47" i="3"/>
  <c r="O47"/>
  <c r="P47"/>
  <c r="N28" i="11"/>
  <c r="O28"/>
  <c r="P28"/>
  <c r="I28"/>
  <c r="J28"/>
  <c r="K28"/>
  <c r="I104" i="2"/>
  <c r="J104"/>
  <c r="K104"/>
  <c r="I118" i="3"/>
  <c r="J118"/>
  <c r="K118"/>
  <c r="N153"/>
  <c r="O153"/>
  <c r="P153"/>
  <c r="N20" i="1"/>
  <c r="O20"/>
  <c r="P20"/>
  <c r="N47" i="4"/>
  <c r="O47"/>
  <c r="P47"/>
  <c r="I59"/>
  <c r="J59"/>
  <c r="K59"/>
  <c r="N22" i="11"/>
  <c r="O22"/>
  <c r="P22"/>
  <c r="N16" i="6"/>
  <c r="O16"/>
  <c r="P16"/>
  <c r="I33" i="1"/>
  <c r="J33"/>
  <c r="K33"/>
  <c r="I44"/>
  <c r="J44"/>
  <c r="K44"/>
  <c r="I127" i="2"/>
  <c r="J127"/>
  <c r="K127"/>
  <c r="I47"/>
  <c r="J47"/>
  <c r="K47"/>
  <c r="N89" i="1"/>
  <c r="O89"/>
  <c r="P89"/>
  <c r="N50" i="2"/>
  <c r="O50"/>
  <c r="P50"/>
  <c r="N117" i="3"/>
  <c r="O117"/>
  <c r="P117"/>
  <c r="N121"/>
  <c r="O121"/>
  <c r="P121"/>
  <c r="N53"/>
  <c r="O53"/>
  <c r="P53"/>
  <c r="N23" i="11"/>
  <c r="O23"/>
  <c r="P23"/>
  <c r="N169" i="3"/>
  <c r="O169"/>
  <c r="P169"/>
  <c r="I116"/>
  <c r="J116"/>
  <c r="K116"/>
  <c r="I13" i="11"/>
  <c r="J13"/>
  <c r="K13"/>
  <c r="I37" i="7"/>
  <c r="J37"/>
  <c r="K37"/>
  <c r="I38"/>
  <c r="J38"/>
  <c r="K38"/>
  <c r="I53" i="3"/>
  <c r="J53"/>
  <c r="K53"/>
  <c r="I83" i="1"/>
  <c r="J83"/>
  <c r="K83"/>
  <c r="I149"/>
  <c r="J149"/>
  <c r="K149"/>
  <c r="I122" i="3"/>
  <c r="J122"/>
  <c r="K122"/>
  <c r="N73"/>
  <c r="O73"/>
  <c r="P73"/>
  <c r="N59" i="4"/>
  <c r="O59"/>
  <c r="P59"/>
  <c r="N89" i="3"/>
  <c r="O89"/>
  <c r="P89"/>
  <c r="N76" i="2"/>
  <c r="O76"/>
  <c r="P76"/>
  <c r="N114" i="1"/>
  <c r="O114"/>
  <c r="P114"/>
  <c r="N61" i="7"/>
  <c r="O61"/>
  <c r="P61"/>
  <c r="P68"/>
  <c r="N83" i="1"/>
  <c r="O83"/>
  <c r="P83"/>
  <c r="I124" i="3"/>
  <c r="J124"/>
  <c r="K124"/>
  <c r="N151" i="2"/>
  <c r="O151"/>
  <c r="P151"/>
  <c r="I87" i="1"/>
  <c r="J87"/>
  <c r="K87"/>
  <c r="I125" i="2"/>
  <c r="J125"/>
  <c r="K125"/>
  <c r="I136" i="1"/>
  <c r="J136"/>
  <c r="K136"/>
  <c r="I85" i="2"/>
  <c r="J85"/>
  <c r="K85"/>
  <c r="I39" i="1"/>
  <c r="J39"/>
  <c r="K39"/>
  <c r="I82" i="2"/>
  <c r="J82"/>
  <c r="K82"/>
  <c r="I119" i="3"/>
  <c r="J119"/>
  <c r="K119"/>
  <c r="I92"/>
  <c r="J92"/>
  <c r="K92"/>
  <c r="I53" i="1"/>
  <c r="J53"/>
  <c r="K53"/>
  <c r="I45" i="2"/>
  <c r="J45"/>
  <c r="K45"/>
  <c r="I31" i="4"/>
  <c r="J31"/>
  <c r="K31"/>
  <c r="I119" i="1"/>
  <c r="J119"/>
  <c r="K119"/>
  <c r="I19" i="5"/>
  <c r="J19"/>
  <c r="K19"/>
  <c r="I65" i="3"/>
  <c r="J65"/>
  <c r="K65"/>
  <c r="I35" i="2"/>
  <c r="J35"/>
  <c r="K35"/>
  <c r="I155"/>
  <c r="J155"/>
  <c r="K155"/>
  <c r="I185" i="3"/>
  <c r="J185"/>
  <c r="K185"/>
  <c r="I61" i="4"/>
  <c r="J61"/>
  <c r="K61"/>
  <c r="N28" i="6"/>
  <c r="O28"/>
  <c r="P28"/>
  <c r="I50" i="1"/>
  <c r="J50"/>
  <c r="K50"/>
  <c r="I21" i="2"/>
  <c r="J21"/>
  <c r="K21"/>
  <c r="I95" i="1"/>
  <c r="J95"/>
  <c r="K95"/>
  <c r="I16" i="3"/>
  <c r="J16"/>
  <c r="K16"/>
  <c r="N110"/>
  <c r="O110"/>
  <c r="P110"/>
  <c r="I153" i="2"/>
  <c r="J153"/>
  <c r="K153"/>
  <c r="N41"/>
  <c r="O41"/>
  <c r="P41"/>
  <c r="N90" i="3"/>
  <c r="O90"/>
  <c r="P90"/>
  <c r="N86" i="2"/>
  <c r="O86"/>
  <c r="P86"/>
  <c r="N74"/>
  <c r="O74"/>
  <c r="P74"/>
  <c r="N179" i="3"/>
  <c r="O179"/>
  <c r="P179"/>
  <c r="N95" i="1"/>
  <c r="O95"/>
  <c r="P95"/>
  <c r="I145" i="2"/>
  <c r="J145"/>
  <c r="K145"/>
  <c r="N153"/>
  <c r="O153"/>
  <c r="P153"/>
  <c r="I182" i="3"/>
  <c r="J182"/>
  <c r="K182"/>
  <c r="I50" i="2"/>
  <c r="J50"/>
  <c r="K50"/>
  <c r="I104" i="3"/>
  <c r="J104"/>
  <c r="K104"/>
  <c r="I67"/>
  <c r="J67"/>
  <c r="K67"/>
  <c r="I42" i="1"/>
  <c r="J42"/>
  <c r="K42"/>
  <c r="I107" i="2"/>
  <c r="J107"/>
  <c r="K107"/>
  <c r="I114" i="1"/>
  <c r="J114"/>
  <c r="K114"/>
  <c r="N33"/>
  <c r="O33"/>
  <c r="P33"/>
  <c r="N76"/>
  <c r="O76"/>
  <c r="P76"/>
  <c r="N51" i="3"/>
  <c r="O51"/>
  <c r="P51"/>
  <c r="N67"/>
  <c r="O67"/>
  <c r="P67"/>
  <c r="N90" i="2"/>
  <c r="O90"/>
  <c r="P90"/>
  <c r="N148"/>
  <c r="O148"/>
  <c r="P148"/>
  <c r="I90" i="3"/>
  <c r="J90"/>
  <c r="K90"/>
  <c r="I176"/>
  <c r="J176"/>
  <c r="K176"/>
  <c r="I13" i="1"/>
  <c r="J13"/>
  <c r="K13"/>
  <c r="N14"/>
  <c r="O14"/>
  <c r="P14"/>
  <c r="I141"/>
  <c r="J141"/>
  <c r="K141"/>
  <c r="N33" i="2"/>
  <c r="O33"/>
  <c r="P33"/>
  <c r="I154"/>
  <c r="J154"/>
  <c r="K154"/>
  <c r="N82"/>
  <c r="O82"/>
  <c r="P82"/>
  <c r="N35" i="3"/>
  <c r="O35"/>
  <c r="P35"/>
  <c r="N15"/>
  <c r="O15"/>
  <c r="P15"/>
  <c r="N16"/>
  <c r="O16"/>
  <c r="P16"/>
  <c r="N121" i="2"/>
  <c r="O121"/>
  <c r="P121"/>
  <c r="N176" i="3"/>
  <c r="O176"/>
  <c r="P176"/>
  <c r="I60" i="2"/>
  <c r="J60"/>
  <c r="K60"/>
  <c r="I89" i="1"/>
  <c r="J89"/>
  <c r="K89"/>
  <c r="I24" i="3"/>
  <c r="J24"/>
  <c r="K24"/>
  <c r="I24" i="11"/>
  <c r="J24"/>
  <c r="K24"/>
  <c r="I86" i="3"/>
  <c r="J86"/>
  <c r="K86"/>
  <c r="I143" i="2"/>
  <c r="J143"/>
  <c r="K143"/>
  <c r="I17" i="5"/>
  <c r="J17"/>
  <c r="K17"/>
  <c r="I76" i="2"/>
  <c r="J76"/>
  <c r="K76"/>
  <c r="N11"/>
  <c r="O11"/>
  <c r="P11"/>
  <c r="N50" i="1"/>
  <c r="O50"/>
  <c r="P50"/>
  <c r="N107" i="2"/>
  <c r="O107"/>
  <c r="P107"/>
  <c r="N116" i="3"/>
  <c r="O116"/>
  <c r="P116"/>
  <c r="N71" i="4"/>
  <c r="O71"/>
  <c r="P71"/>
  <c r="I21" i="11"/>
  <c r="J21"/>
  <c r="K21"/>
  <c r="I181" i="3"/>
  <c r="J181"/>
  <c r="K181"/>
  <c r="I41" i="2"/>
  <c r="J41"/>
  <c r="K41"/>
  <c r="N37" i="7"/>
  <c r="O37"/>
  <c r="P37"/>
  <c r="N21" i="2"/>
  <c r="O21"/>
  <c r="P21"/>
  <c r="N40"/>
  <c r="O40"/>
  <c r="P40"/>
  <c r="I25" i="7"/>
  <c r="J25"/>
  <c r="K25"/>
  <c r="K26"/>
  <c r="I76" i="1"/>
  <c r="J76"/>
  <c r="K76"/>
  <c r="N33" i="6"/>
  <c r="O33"/>
  <c r="P33"/>
  <c r="P37"/>
  <c r="P43"/>
  <c r="P164" i="1"/>
  <c r="I142" i="2"/>
  <c r="J142"/>
  <c r="K142"/>
  <c r="I89" i="3"/>
  <c r="J89"/>
  <c r="K89"/>
  <c r="I61" i="7"/>
  <c r="J61"/>
  <c r="K61"/>
  <c r="K63"/>
  <c r="I51" i="3"/>
  <c r="J51"/>
  <c r="K51"/>
  <c r="N183"/>
  <c r="O183"/>
  <c r="P183"/>
  <c r="I18" i="11"/>
  <c r="J18"/>
  <c r="K18"/>
  <c r="I162" i="3"/>
  <c r="J162"/>
  <c r="K162"/>
  <c r="I34"/>
  <c r="J34"/>
  <c r="K34"/>
  <c r="N13" i="11"/>
  <c r="O13"/>
  <c r="P13"/>
  <c r="N38" i="7"/>
  <c r="O38"/>
  <c r="P38"/>
  <c r="N149" i="1"/>
  <c r="O149"/>
  <c r="P149"/>
  <c r="N102"/>
  <c r="O102"/>
  <c r="P102"/>
  <c r="I138" i="3"/>
  <c r="J138"/>
  <c r="K138"/>
  <c r="N42" i="1"/>
  <c r="O42"/>
  <c r="P42"/>
  <c r="N74"/>
  <c r="O74"/>
  <c r="P74"/>
  <c r="I30" i="6"/>
  <c r="J30"/>
  <c r="K30"/>
  <c r="I141" i="2"/>
  <c r="J141"/>
  <c r="K141"/>
  <c r="I29" i="3"/>
  <c r="J29"/>
  <c r="K29"/>
  <c r="I102" i="1"/>
  <c r="J102"/>
  <c r="K102"/>
  <c r="I40" i="2"/>
  <c r="J40"/>
  <c r="K40"/>
  <c r="N24" i="11"/>
  <c r="O24"/>
  <c r="P24"/>
  <c r="N143" i="2"/>
  <c r="O143"/>
  <c r="P143"/>
  <c r="N110"/>
  <c r="O110"/>
  <c r="P110"/>
  <c r="I25" i="3"/>
  <c r="J25"/>
  <c r="K25"/>
  <c r="N22" i="4"/>
  <c r="O22"/>
  <c r="P22"/>
  <c r="I32" i="6"/>
  <c r="J32"/>
  <c r="K32"/>
  <c r="N98" i="3"/>
  <c r="O98"/>
  <c r="P98"/>
  <c r="N140"/>
  <c r="O140"/>
  <c r="P140"/>
  <c r="N132" i="1"/>
  <c r="O132"/>
  <c r="P132"/>
  <c r="I169" i="3"/>
  <c r="J169"/>
  <c r="K169"/>
  <c r="I137" i="2"/>
  <c r="J137"/>
  <c r="K137"/>
  <c r="N137"/>
  <c r="O137"/>
  <c r="P137"/>
  <c r="N122" i="3"/>
  <c r="O122"/>
  <c r="P122"/>
  <c r="N40" i="4"/>
  <c r="O40"/>
  <c r="P40"/>
  <c r="N61"/>
  <c r="O61"/>
  <c r="P61"/>
  <c r="I183" i="3"/>
  <c r="J183"/>
  <c r="K183"/>
  <c r="I80" i="2"/>
  <c r="J80"/>
  <c r="K80"/>
  <c r="I25" i="1"/>
  <c r="J25"/>
  <c r="K25"/>
  <c r="N13" i="4"/>
  <c r="O13"/>
  <c r="P13"/>
  <c r="I35" i="3"/>
  <c r="J35"/>
  <c r="K35"/>
  <c r="I95"/>
  <c r="J95"/>
  <c r="K95"/>
  <c r="N10" i="4"/>
  <c r="O10"/>
  <c r="P10"/>
  <c r="I13"/>
  <c r="J13"/>
  <c r="K13"/>
  <c r="I14" i="3"/>
  <c r="J14"/>
  <c r="K14"/>
  <c r="I16" i="11"/>
  <c r="J16"/>
  <c r="K16"/>
  <c r="I47" i="3"/>
  <c r="J47"/>
  <c r="K47"/>
  <c r="N142" i="2"/>
  <c r="O142"/>
  <c r="P142"/>
  <c r="N31" i="6"/>
  <c r="O31"/>
  <c r="P31"/>
  <c r="I25" i="5"/>
  <c r="J25"/>
  <c r="K25"/>
  <c r="N155" i="2"/>
  <c r="O155"/>
  <c r="P155"/>
  <c r="N185" i="3"/>
  <c r="O185"/>
  <c r="P185"/>
  <c r="I33" i="6"/>
  <c r="J33"/>
  <c r="K33"/>
  <c r="I15" i="3"/>
  <c r="J15"/>
  <c r="K15"/>
  <c r="N63"/>
  <c r="O63"/>
  <c r="P63"/>
  <c r="I46" i="1"/>
  <c r="J46"/>
  <c r="K46"/>
  <c r="I96" i="3"/>
  <c r="J96"/>
  <c r="K96"/>
  <c r="I17"/>
  <c r="J17"/>
  <c r="K17"/>
  <c r="I27" i="4"/>
  <c r="J27"/>
  <c r="K27"/>
  <c r="I23"/>
  <c r="J23"/>
  <c r="K23"/>
  <c r="N13" i="5"/>
  <c r="O13"/>
  <c r="P13"/>
  <c r="N66" i="1"/>
  <c r="O66"/>
  <c r="P66"/>
  <c r="I10"/>
  <c r="J10"/>
  <c r="K10"/>
  <c r="N79" i="2"/>
  <c r="O79"/>
  <c r="P79"/>
  <c r="N100" i="3"/>
  <c r="O100"/>
  <c r="P100"/>
  <c r="I50" i="4"/>
  <c r="J50"/>
  <c r="K50"/>
  <c r="N35"/>
  <c r="O35"/>
  <c r="P35"/>
  <c r="N32"/>
  <c r="O32"/>
  <c r="P32"/>
  <c r="N17"/>
  <c r="O17"/>
  <c r="P17"/>
  <c r="I81" i="1"/>
  <c r="J81"/>
  <c r="K81"/>
  <c r="I48" i="3"/>
  <c r="J48"/>
  <c r="K48"/>
  <c r="I106"/>
  <c r="J106"/>
  <c r="K106"/>
  <c r="I67" i="4"/>
  <c r="J67"/>
  <c r="K67"/>
  <c r="I75" i="3"/>
  <c r="J75"/>
  <c r="K75"/>
  <c r="I76"/>
  <c r="J76"/>
  <c r="K76"/>
  <c r="I68" i="4"/>
  <c r="J68"/>
  <c r="K68"/>
  <c r="I53" i="2"/>
  <c r="J53"/>
  <c r="K53"/>
  <c r="I136" i="3"/>
  <c r="J136"/>
  <c r="K136"/>
  <c r="I132" i="1"/>
  <c r="J132"/>
  <c r="K132"/>
  <c r="I98" i="3"/>
  <c r="J98"/>
  <c r="K98"/>
  <c r="I101"/>
  <c r="J101"/>
  <c r="K101"/>
  <c r="I102"/>
  <c r="J102"/>
  <c r="K102"/>
  <c r="I148"/>
  <c r="J148"/>
  <c r="K148"/>
  <c r="I55" i="4"/>
  <c r="J55"/>
  <c r="K55"/>
  <c r="I55" i="1"/>
  <c r="J55"/>
  <c r="K55"/>
  <c r="I24" i="4"/>
  <c r="J24"/>
  <c r="K24"/>
  <c r="I54" i="3"/>
  <c r="J54"/>
  <c r="K54"/>
  <c r="I77" i="2"/>
  <c r="J77"/>
  <c r="K77"/>
  <c r="I81"/>
  <c r="J81"/>
  <c r="K81"/>
  <c r="I22" i="4"/>
  <c r="J22"/>
  <c r="K22"/>
  <c r="I24" i="6"/>
  <c r="J24"/>
  <c r="K24"/>
  <c r="I8" i="1"/>
  <c r="J8"/>
  <c r="K8"/>
  <c r="I12" i="5"/>
  <c r="J12"/>
  <c r="K12"/>
  <c r="I50" i="7"/>
  <c r="J50"/>
  <c r="K50"/>
  <c r="K51"/>
  <c r="K58"/>
  <c r="I104" i="1"/>
  <c r="J104"/>
  <c r="K104"/>
  <c r="I173" i="3"/>
  <c r="J173"/>
  <c r="K173"/>
  <c r="I109"/>
  <c r="J109"/>
  <c r="K109"/>
  <c r="I70" i="4"/>
  <c r="J70"/>
  <c r="K70"/>
  <c r="I97" i="1"/>
  <c r="J97"/>
  <c r="K97"/>
  <c r="I139" i="2"/>
  <c r="J139"/>
  <c r="K139"/>
  <c r="I31" i="6"/>
  <c r="J31"/>
  <c r="K31"/>
  <c r="N104" i="2"/>
  <c r="O104"/>
  <c r="P104"/>
  <c r="N11" i="7"/>
  <c r="O11"/>
  <c r="P11"/>
  <c r="P12"/>
  <c r="N60" i="1"/>
  <c r="O60"/>
  <c r="P60"/>
  <c r="N32" i="3"/>
  <c r="O32"/>
  <c r="P32"/>
  <c r="N9" i="2"/>
  <c r="O9"/>
  <c r="P9"/>
  <c r="N11" i="1"/>
  <c r="O11"/>
  <c r="P11"/>
  <c r="N60" i="2"/>
  <c r="O60"/>
  <c r="P60"/>
  <c r="N61"/>
  <c r="O61"/>
  <c r="P61"/>
  <c r="N151" i="1"/>
  <c r="O151"/>
  <c r="P151"/>
  <c r="N87" i="3"/>
  <c r="O87"/>
  <c r="P87"/>
  <c r="N124"/>
  <c r="O124"/>
  <c r="P124"/>
  <c r="N31" i="2"/>
  <c r="O31"/>
  <c r="P31"/>
  <c r="N51" i="4"/>
  <c r="O51"/>
  <c r="P51"/>
  <c r="N29" i="3"/>
  <c r="O29"/>
  <c r="P29"/>
  <c r="N25" i="5"/>
  <c r="O25"/>
  <c r="P25"/>
  <c r="N116" i="1"/>
  <c r="O116"/>
  <c r="P116"/>
  <c r="N117"/>
  <c r="O117"/>
  <c r="P117"/>
  <c r="N145" i="2"/>
  <c r="O145"/>
  <c r="P145"/>
  <c r="N146"/>
  <c r="O146"/>
  <c r="P146"/>
  <c r="N134" i="1"/>
  <c r="O134"/>
  <c r="P134"/>
  <c r="N44" i="3"/>
  <c r="O44"/>
  <c r="P44"/>
  <c r="I19" i="11"/>
  <c r="J19"/>
  <c r="K19"/>
  <c r="I22"/>
  <c r="J22"/>
  <c r="K22"/>
  <c r="N18"/>
  <c r="O18"/>
  <c r="P18"/>
  <c r="N21"/>
  <c r="O21"/>
  <c r="P21"/>
  <c r="N27"/>
  <c r="O27"/>
  <c r="P27"/>
  <c r="I151" i="2"/>
  <c r="J151"/>
  <c r="K151"/>
  <c r="N150"/>
  <c r="O150"/>
  <c r="P150"/>
  <c r="N152"/>
  <c r="O152"/>
  <c r="P152"/>
  <c r="N154"/>
  <c r="O154"/>
  <c r="P154"/>
  <c r="N181" i="3"/>
  <c r="O181"/>
  <c r="P181"/>
  <c r="N182"/>
  <c r="O182"/>
  <c r="P182"/>
  <c r="N87" i="1"/>
  <c r="O87"/>
  <c r="P87"/>
  <c r="N44"/>
  <c r="O44"/>
  <c r="P44"/>
  <c r="N125" i="2"/>
  <c r="O125"/>
  <c r="P125"/>
  <c r="N127"/>
  <c r="O127"/>
  <c r="P127"/>
  <c r="N85"/>
  <c r="O85"/>
  <c r="P85"/>
  <c r="N34" i="3"/>
  <c r="O34"/>
  <c r="P34"/>
  <c r="N24"/>
  <c r="O24"/>
  <c r="P24"/>
  <c r="N13" i="1"/>
  <c r="O13"/>
  <c r="P13"/>
  <c r="N39"/>
  <c r="O39"/>
  <c r="P39"/>
  <c r="N141"/>
  <c r="O141"/>
  <c r="P141"/>
  <c r="N104" i="3"/>
  <c r="O104"/>
  <c r="P104"/>
  <c r="N28" i="5"/>
  <c r="O28"/>
  <c r="P28"/>
  <c r="N92" i="3"/>
  <c r="O92"/>
  <c r="P92"/>
  <c r="N117" i="2"/>
  <c r="O117"/>
  <c r="P117"/>
  <c r="N55" i="3"/>
  <c r="O55"/>
  <c r="P55"/>
  <c r="N75" i="2"/>
  <c r="O75"/>
  <c r="P75"/>
  <c r="N45"/>
  <c r="O45"/>
  <c r="P45"/>
  <c r="N31" i="4"/>
  <c r="O31"/>
  <c r="P31"/>
  <c r="P33"/>
  <c r="N138" i="2"/>
  <c r="O138"/>
  <c r="P138"/>
  <c r="N119" i="1"/>
  <c r="O119"/>
  <c r="P119"/>
  <c r="N96"/>
  <c r="O96"/>
  <c r="P96"/>
  <c r="N16" i="11"/>
  <c r="O16"/>
  <c r="P16"/>
  <c r="I15"/>
  <c r="J15"/>
  <c r="K15"/>
  <c r="N75" i="3"/>
  <c r="O75"/>
  <c r="P75"/>
  <c r="I17" i="11"/>
  <c r="J17"/>
  <c r="K17"/>
  <c r="N35" i="2"/>
  <c r="O35"/>
  <c r="P35"/>
  <c r="I150" i="1"/>
  <c r="J150"/>
  <c r="K150"/>
  <c r="I146"/>
  <c r="J146"/>
  <c r="K146"/>
  <c r="I145"/>
  <c r="J145"/>
  <c r="K145"/>
  <c r="I143"/>
  <c r="J143"/>
  <c r="K143"/>
  <c r="I139"/>
  <c r="J139"/>
  <c r="K139"/>
  <c r="I137"/>
  <c r="J137"/>
  <c r="K137"/>
  <c r="I70"/>
  <c r="J70"/>
  <c r="K70"/>
  <c r="I67"/>
  <c r="J67"/>
  <c r="K67"/>
  <c r="I66"/>
  <c r="J66"/>
  <c r="K66"/>
  <c r="I64"/>
  <c r="J64"/>
  <c r="K64"/>
  <c r="I63"/>
  <c r="J63"/>
  <c r="K63"/>
  <c r="I56"/>
  <c r="J56"/>
  <c r="K56"/>
  <c r="I51"/>
  <c r="J51"/>
  <c r="K51"/>
  <c r="I49"/>
  <c r="J49"/>
  <c r="K49"/>
  <c r="I45"/>
  <c r="J45"/>
  <c r="K45"/>
  <c r="I40"/>
  <c r="J40"/>
  <c r="K40"/>
  <c r="I38"/>
  <c r="J38"/>
  <c r="K38"/>
  <c r="I37"/>
  <c r="J37"/>
  <c r="K37"/>
  <c r="I36"/>
  <c r="J36"/>
  <c r="K36"/>
  <c r="I34"/>
  <c r="J34"/>
  <c r="K34"/>
  <c r="I32"/>
  <c r="J32"/>
  <c r="K32"/>
  <c r="I30"/>
  <c r="J30"/>
  <c r="K30"/>
  <c r="I28"/>
  <c r="J28"/>
  <c r="K28"/>
  <c r="N26"/>
  <c r="O26"/>
  <c r="P26"/>
  <c r="N19"/>
  <c r="O19"/>
  <c r="P19"/>
  <c r="N17"/>
  <c r="O17"/>
  <c r="P17"/>
  <c r="N9"/>
  <c r="O9"/>
  <c r="P9"/>
  <c r="I91" i="2"/>
  <c r="J91"/>
  <c r="K91"/>
  <c r="I88"/>
  <c r="J88"/>
  <c r="K88"/>
  <c r="I79"/>
  <c r="J79"/>
  <c r="K79"/>
  <c r="I125" i="3"/>
  <c r="J125"/>
  <c r="K125"/>
  <c r="I38"/>
  <c r="J38"/>
  <c r="K38"/>
  <c r="I33"/>
  <c r="J33"/>
  <c r="K33"/>
  <c r="I12"/>
  <c r="J12"/>
  <c r="K12"/>
  <c r="I11"/>
  <c r="J11"/>
  <c r="K11"/>
  <c r="N30" i="5"/>
  <c r="O30"/>
  <c r="P30"/>
  <c r="N29"/>
  <c r="O29"/>
  <c r="P29"/>
  <c r="N18"/>
  <c r="O18"/>
  <c r="P18"/>
  <c r="N15"/>
  <c r="O15"/>
  <c r="P15"/>
  <c r="N14"/>
  <c r="O14"/>
  <c r="P14"/>
  <c r="N11" i="11"/>
  <c r="O11"/>
  <c r="P11"/>
  <c r="N23" i="6"/>
  <c r="O23"/>
  <c r="P23"/>
  <c r="P25"/>
  <c r="P42"/>
  <c r="P165" i="2"/>
  <c r="N17" i="6"/>
  <c r="O17"/>
  <c r="P17"/>
  <c r="N10"/>
  <c r="O10"/>
  <c r="P10"/>
  <c r="I58" i="1"/>
  <c r="J58"/>
  <c r="K58"/>
  <c r="N78" i="3"/>
  <c r="O78"/>
  <c r="P78"/>
  <c r="I15" i="6"/>
  <c r="J15"/>
  <c r="K15"/>
  <c r="K20"/>
  <c r="K41"/>
  <c r="K199" i="3"/>
  <c r="I12" i="2"/>
  <c r="J12"/>
  <c r="K12"/>
  <c r="I41" i="4"/>
  <c r="J41"/>
  <c r="K41"/>
  <c r="I35" i="6"/>
  <c r="J35"/>
  <c r="K35"/>
  <c r="I83" i="2"/>
  <c r="J83"/>
  <c r="K83"/>
  <c r="I63" i="3"/>
  <c r="J63"/>
  <c r="K63"/>
  <c r="I29" i="6"/>
  <c r="J29"/>
  <c r="K29"/>
  <c r="I108" i="1"/>
  <c r="J108"/>
  <c r="K108"/>
  <c r="I11" i="6"/>
  <c r="J11"/>
  <c r="K11"/>
  <c r="N118" i="1"/>
  <c r="O118"/>
  <c r="P118"/>
  <c r="N152"/>
  <c r="O152"/>
  <c r="P152"/>
  <c r="N150"/>
  <c r="O150"/>
  <c r="P150"/>
  <c r="N146"/>
  <c r="O146"/>
  <c r="P146"/>
  <c r="N145"/>
  <c r="O145"/>
  <c r="P145"/>
  <c r="N143"/>
  <c r="O143"/>
  <c r="P143"/>
  <c r="N137"/>
  <c r="O137"/>
  <c r="P137"/>
  <c r="N70"/>
  <c r="O70"/>
  <c r="P70"/>
  <c r="N67"/>
  <c r="O67"/>
  <c r="P67"/>
  <c r="N63"/>
  <c r="O63"/>
  <c r="P63"/>
  <c r="N61"/>
  <c r="O61"/>
  <c r="P61"/>
  <c r="N56"/>
  <c r="O56"/>
  <c r="P56"/>
  <c r="N51"/>
  <c r="O51"/>
  <c r="P51"/>
  <c r="N49"/>
  <c r="O49"/>
  <c r="P49"/>
  <c r="N46"/>
  <c r="O46"/>
  <c r="P46"/>
  <c r="N40"/>
  <c r="O40"/>
  <c r="P40"/>
  <c r="N37"/>
  <c r="O37"/>
  <c r="P37"/>
  <c r="N36"/>
  <c r="O36"/>
  <c r="P36"/>
  <c r="N34"/>
  <c r="O34"/>
  <c r="P34"/>
  <c r="N32"/>
  <c r="O32"/>
  <c r="P32"/>
  <c r="N30"/>
  <c r="O30"/>
  <c r="P30"/>
  <c r="N28"/>
  <c r="O28"/>
  <c r="P28"/>
  <c r="N27"/>
  <c r="O27"/>
  <c r="P27"/>
  <c r="I26"/>
  <c r="J26"/>
  <c r="K26"/>
  <c r="I24"/>
  <c r="J24"/>
  <c r="K24"/>
  <c r="I19"/>
  <c r="J19"/>
  <c r="K19"/>
  <c r="I17"/>
  <c r="J17"/>
  <c r="K17"/>
  <c r="I9"/>
  <c r="J9"/>
  <c r="K9"/>
  <c r="N91" i="2"/>
  <c r="O91"/>
  <c r="P91"/>
  <c r="N88"/>
  <c r="O88"/>
  <c r="P88"/>
  <c r="N33" i="3"/>
  <c r="O33"/>
  <c r="P33"/>
  <c r="N30"/>
  <c r="O30"/>
  <c r="P30"/>
  <c r="N26"/>
  <c r="O26"/>
  <c r="P26"/>
  <c r="N12"/>
  <c r="O12"/>
  <c r="P12"/>
  <c r="N9"/>
  <c r="O9"/>
  <c r="P9"/>
  <c r="I30" i="5"/>
  <c r="J30"/>
  <c r="K30"/>
  <c r="I29"/>
  <c r="J29"/>
  <c r="K29"/>
  <c r="I18"/>
  <c r="J18"/>
  <c r="K18"/>
  <c r="I14"/>
  <c r="J14"/>
  <c r="K14"/>
  <c r="I11" i="11"/>
  <c r="J11"/>
  <c r="K11"/>
  <c r="I10"/>
  <c r="J10"/>
  <c r="K10"/>
  <c r="I28" i="6"/>
  <c r="J28"/>
  <c r="K28"/>
  <c r="K37"/>
  <c r="K43"/>
  <c r="K164" i="1"/>
  <c r="I23" i="6"/>
  <c r="J23"/>
  <c r="K23"/>
  <c r="K25"/>
  <c r="K42"/>
  <c r="K165" i="2"/>
  <c r="I17" i="6"/>
  <c r="J17"/>
  <c r="K17"/>
  <c r="I12"/>
  <c r="J12"/>
  <c r="K12"/>
  <c r="I10"/>
  <c r="J10"/>
  <c r="K10"/>
  <c r="N58" i="1"/>
  <c r="O58"/>
  <c r="P58"/>
  <c r="N26" i="5"/>
  <c r="O26"/>
  <c r="P26"/>
  <c r="P36"/>
  <c r="N12" i="2"/>
  <c r="O12"/>
  <c r="P12"/>
  <c r="N25" i="4"/>
  <c r="O25"/>
  <c r="P25"/>
  <c r="N26" i="2"/>
  <c r="O26"/>
  <c r="P26"/>
  <c r="N154" i="3"/>
  <c r="O154"/>
  <c r="P154"/>
  <c r="N35" i="6"/>
  <c r="O35"/>
  <c r="P35"/>
  <c r="N81" i="1"/>
  <c r="O81"/>
  <c r="P81"/>
  <c r="N22" i="3"/>
  <c r="O22"/>
  <c r="P22"/>
  <c r="N95"/>
  <c r="O95"/>
  <c r="P95"/>
  <c r="N67" i="4"/>
  <c r="O67"/>
  <c r="P67"/>
  <c r="N14" i="2"/>
  <c r="O14"/>
  <c r="P14"/>
  <c r="N17" i="5"/>
  <c r="O17"/>
  <c r="P17"/>
  <c r="I48" i="4"/>
  <c r="J48"/>
  <c r="K48"/>
  <c r="N30"/>
  <c r="O30"/>
  <c r="P30"/>
  <c r="N27"/>
  <c r="O27"/>
  <c r="P27"/>
  <c r="N23"/>
  <c r="O23"/>
  <c r="P23"/>
  <c r="N18"/>
  <c r="O18"/>
  <c r="P18"/>
  <c r="N16"/>
  <c r="O16"/>
  <c r="P16"/>
  <c r="N15"/>
  <c r="O15"/>
  <c r="P15"/>
  <c r="N14"/>
  <c r="O14"/>
  <c r="P14"/>
  <c r="N11"/>
  <c r="O11"/>
  <c r="P11"/>
  <c r="N9"/>
  <c r="O9"/>
  <c r="P9"/>
  <c r="N29"/>
  <c r="O29"/>
  <c r="P29"/>
  <c r="I25"/>
  <c r="J25"/>
  <c r="K25"/>
  <c r="N48"/>
  <c r="O48"/>
  <c r="P48"/>
  <c r="I32"/>
  <c r="J32"/>
  <c r="K32"/>
  <c r="I26"/>
  <c r="J26"/>
  <c r="K26"/>
  <c r="I21"/>
  <c r="J21"/>
  <c r="K21"/>
  <c r="I17"/>
  <c r="J17"/>
  <c r="K17"/>
  <c r="I16"/>
  <c r="J16"/>
  <c r="K16"/>
  <c r="I15"/>
  <c r="J15"/>
  <c r="K15"/>
  <c r="I11"/>
  <c r="J11"/>
  <c r="K11"/>
  <c r="I9"/>
  <c r="J9"/>
  <c r="K9"/>
  <c r="I29"/>
  <c r="J29"/>
  <c r="K29"/>
  <c r="N27" i="5"/>
  <c r="O27"/>
  <c r="P27"/>
  <c r="N15" i="6"/>
  <c r="O15"/>
  <c r="P15"/>
  <c r="N57" i="1"/>
  <c r="O57"/>
  <c r="P57"/>
  <c r="N41" i="4"/>
  <c r="O41"/>
  <c r="P41"/>
  <c r="I27" i="3"/>
  <c r="J27"/>
  <c r="K27"/>
  <c r="P66" i="7"/>
  <c r="P65"/>
  <c r="I158" i="3"/>
  <c r="J158"/>
  <c r="K158"/>
  <c r="I155"/>
  <c r="J155"/>
  <c r="K155"/>
  <c r="I85"/>
  <c r="J85"/>
  <c r="K85"/>
  <c r="I83"/>
  <c r="J83"/>
  <c r="K83"/>
  <c r="I14" i="4"/>
  <c r="J14"/>
  <c r="K14"/>
  <c r="I12"/>
  <c r="J12"/>
  <c r="K12"/>
  <c r="N111" i="1"/>
  <c r="O111"/>
  <c r="P111"/>
  <c r="N93"/>
  <c r="O93"/>
  <c r="P93"/>
  <c r="N168" i="3"/>
  <c r="O168"/>
  <c r="P168"/>
  <c r="N149"/>
  <c r="O149"/>
  <c r="P149"/>
  <c r="N145"/>
  <c r="O145"/>
  <c r="P145"/>
  <c r="N21" i="4"/>
  <c r="O21"/>
  <c r="P21"/>
  <c r="P54" i="7"/>
  <c r="P55"/>
  <c r="I93" i="1"/>
  <c r="J93"/>
  <c r="K93"/>
  <c r="I57"/>
  <c r="J57"/>
  <c r="K57"/>
  <c r="I105"/>
  <c r="J105"/>
  <c r="K105"/>
  <c r="I84"/>
  <c r="J84"/>
  <c r="K84"/>
  <c r="N133" i="3"/>
  <c r="O133"/>
  <c r="P133"/>
  <c r="I115"/>
  <c r="J115"/>
  <c r="K115"/>
  <c r="I112"/>
  <c r="J112"/>
  <c r="K112"/>
  <c r="I107"/>
  <c r="J107"/>
  <c r="K107"/>
  <c r="I46"/>
  <c r="J46"/>
  <c r="K46"/>
  <c r="I30"/>
  <c r="J30"/>
  <c r="K30"/>
  <c r="I20"/>
  <c r="J20"/>
  <c r="K20"/>
  <c r="I8"/>
  <c r="J8"/>
  <c r="K8"/>
  <c r="I10" i="5"/>
  <c r="J10"/>
  <c r="K10"/>
  <c r="K21"/>
  <c r="K37"/>
  <c r="I26" i="2"/>
  <c r="J26"/>
  <c r="K26"/>
  <c r="I69" i="3"/>
  <c r="J69"/>
  <c r="K69"/>
  <c r="N8" i="1"/>
  <c r="O8"/>
  <c r="P8"/>
  <c r="I53" i="4"/>
  <c r="J53"/>
  <c r="K53"/>
  <c r="N105" i="1"/>
  <c r="O105"/>
  <c r="P105"/>
  <c r="N82"/>
  <c r="O82"/>
  <c r="P82"/>
  <c r="N38"/>
  <c r="O38"/>
  <c r="P38"/>
  <c r="N13" i="2"/>
  <c r="O13"/>
  <c r="P13"/>
  <c r="I137" i="3"/>
  <c r="J137"/>
  <c r="K137"/>
  <c r="I133"/>
  <c r="J133"/>
  <c r="K133"/>
  <c r="N96"/>
  <c r="O96"/>
  <c r="P96"/>
  <c r="N46"/>
  <c r="O46"/>
  <c r="P46"/>
  <c r="N39"/>
  <c r="O39"/>
  <c r="P39"/>
  <c r="N53" i="4"/>
  <c r="O53"/>
  <c r="P53"/>
  <c r="I38"/>
  <c r="J38"/>
  <c r="K38"/>
  <c r="N10" i="11"/>
  <c r="O10"/>
  <c r="P10"/>
  <c r="N12" i="6"/>
  <c r="O12"/>
  <c r="P12"/>
  <c r="P20"/>
  <c r="P41"/>
  <c r="P199" i="3"/>
  <c r="I166"/>
  <c r="J166"/>
  <c r="K166"/>
  <c r="I178"/>
  <c r="J178"/>
  <c r="K178"/>
  <c r="N125"/>
  <c r="O125"/>
  <c r="P125"/>
  <c r="I84"/>
  <c r="J84"/>
  <c r="K84"/>
  <c r="I26"/>
  <c r="J26"/>
  <c r="K26"/>
  <c r="N174"/>
  <c r="O174"/>
  <c r="P174"/>
  <c r="I150"/>
  <c r="J150"/>
  <c r="K150"/>
  <c r="N115"/>
  <c r="O115"/>
  <c r="P115"/>
  <c r="N114"/>
  <c r="O114"/>
  <c r="P114"/>
  <c r="N113"/>
  <c r="O113"/>
  <c r="P113"/>
  <c r="N112"/>
  <c r="O112"/>
  <c r="P112"/>
  <c r="N107"/>
  <c r="O107"/>
  <c r="P107"/>
  <c r="N84"/>
  <c r="O84"/>
  <c r="P84"/>
  <c r="N83"/>
  <c r="O83"/>
  <c r="P83"/>
  <c r="N72"/>
  <c r="O72"/>
  <c r="P72"/>
  <c r="I57"/>
  <c r="J57"/>
  <c r="K57"/>
  <c r="I50"/>
  <c r="J50"/>
  <c r="K50"/>
  <c r="N21"/>
  <c r="O21"/>
  <c r="P21"/>
  <c r="N20"/>
  <c r="O20"/>
  <c r="P20"/>
  <c r="N17"/>
  <c r="O17"/>
  <c r="P17"/>
  <c r="I78"/>
  <c r="J78"/>
  <c r="K78"/>
  <c r="I168"/>
  <c r="J168"/>
  <c r="K168"/>
  <c r="I100"/>
  <c r="J100"/>
  <c r="K100"/>
  <c r="I13"/>
  <c r="J13"/>
  <c r="K13"/>
  <c r="I9"/>
  <c r="J9"/>
  <c r="K9"/>
  <c r="N167"/>
  <c r="O167"/>
  <c r="P167"/>
  <c r="I164"/>
  <c r="J164"/>
  <c r="K164"/>
  <c r="I114"/>
  <c r="J114"/>
  <c r="K114"/>
  <c r="N58"/>
  <c r="O58"/>
  <c r="P58"/>
  <c r="I174"/>
  <c r="J174"/>
  <c r="K174"/>
  <c r="I149"/>
  <c r="J149"/>
  <c r="K149"/>
  <c r="N70"/>
  <c r="O70"/>
  <c r="P70"/>
  <c r="I21"/>
  <c r="J21"/>
  <c r="K21"/>
  <c r="N48"/>
  <c r="O48"/>
  <c r="P48"/>
  <c r="N146"/>
  <c r="O146"/>
  <c r="P146"/>
  <c r="I58"/>
  <c r="J58"/>
  <c r="K58"/>
  <c r="I123"/>
  <c r="J123"/>
  <c r="K123"/>
  <c r="I70"/>
  <c r="J70"/>
  <c r="K70"/>
  <c r="N50"/>
  <c r="O50"/>
  <c r="P50"/>
  <c r="I146"/>
  <c r="J146"/>
  <c r="K146"/>
  <c r="N123"/>
  <c r="O123"/>
  <c r="P123"/>
  <c r="I81"/>
  <c r="J81"/>
  <c r="K81"/>
  <c r="I68"/>
  <c r="J68"/>
  <c r="K68"/>
  <c r="I39"/>
  <c r="J39"/>
  <c r="K39"/>
  <c r="N13"/>
  <c r="O13"/>
  <c r="P13"/>
  <c r="I167"/>
  <c r="J167"/>
  <c r="K167"/>
  <c r="N54"/>
  <c r="O54"/>
  <c r="P54"/>
  <c r="N41"/>
  <c r="O41"/>
  <c r="P41"/>
  <c r="N38"/>
  <c r="O38"/>
  <c r="P38"/>
  <c r="N19"/>
  <c r="O19"/>
  <c r="P19"/>
  <c r="I144"/>
  <c r="J144"/>
  <c r="K144"/>
  <c r="I113"/>
  <c r="J113"/>
  <c r="K113"/>
  <c r="N57"/>
  <c r="O57"/>
  <c r="P57"/>
  <c r="I22"/>
  <c r="J22"/>
  <c r="K22"/>
  <c r="N27"/>
  <c r="O27"/>
  <c r="P27"/>
  <c r="K31" i="7"/>
  <c r="K30"/>
  <c r="K29"/>
  <c r="K33"/>
  <c r="K28"/>
  <c r="K32"/>
  <c r="P33"/>
  <c r="P32"/>
  <c r="P30"/>
  <c r="P31"/>
  <c r="P29"/>
  <c r="P28"/>
  <c r="P63"/>
  <c r="P67"/>
  <c r="P53"/>
  <c r="P64"/>
  <c r="N139" i="1"/>
  <c r="O139"/>
  <c r="P139"/>
  <c r="N64"/>
  <c r="O64"/>
  <c r="P64"/>
  <c r="K66" i="7"/>
  <c r="P56"/>
  <c r="P58"/>
  <c r="I113" i="1"/>
  <c r="J113"/>
  <c r="K113"/>
  <c r="N24"/>
  <c r="O24"/>
  <c r="P24"/>
  <c r="N45"/>
  <c r="O45"/>
  <c r="P45"/>
  <c r="I107"/>
  <c r="J107"/>
  <c r="K107"/>
  <c r="I99"/>
  <c r="J99"/>
  <c r="K99"/>
  <c r="N84"/>
  <c r="O84"/>
  <c r="P84"/>
  <c r="I61"/>
  <c r="J61"/>
  <c r="K61"/>
  <c r="N54" i="2"/>
  <c r="O54"/>
  <c r="P54"/>
  <c r="I43"/>
  <c r="J43"/>
  <c r="K43"/>
  <c r="N29"/>
  <c r="O29"/>
  <c r="P29"/>
  <c r="P32"/>
  <c r="N10"/>
  <c r="O10"/>
  <c r="P10"/>
  <c r="I41" i="3"/>
  <c r="J41"/>
  <c r="K41"/>
  <c r="I19"/>
  <c r="J19"/>
  <c r="K19"/>
  <c r="I113" i="2"/>
  <c r="J113"/>
  <c r="K113"/>
  <c r="N111"/>
  <c r="O111"/>
  <c r="P111"/>
  <c r="I108"/>
  <c r="J108"/>
  <c r="K108"/>
  <c r="I54"/>
  <c r="J54"/>
  <c r="K54"/>
  <c r="N42"/>
  <c r="O42"/>
  <c r="P42"/>
  <c r="I29"/>
  <c r="J29"/>
  <c r="K29"/>
  <c r="N25"/>
  <c r="O25"/>
  <c r="P25"/>
  <c r="N11" i="3"/>
  <c r="O11"/>
  <c r="P11"/>
  <c r="N10" i="1"/>
  <c r="O10"/>
  <c r="P10"/>
  <c r="I126" i="2"/>
  <c r="J126"/>
  <c r="K126"/>
  <c r="I106"/>
  <c r="J106"/>
  <c r="K106"/>
  <c r="I22"/>
  <c r="J22"/>
  <c r="K22"/>
  <c r="N150" i="3"/>
  <c r="O150"/>
  <c r="P150"/>
  <c r="N81"/>
  <c r="O81"/>
  <c r="P81"/>
  <c r="I80"/>
  <c r="J80"/>
  <c r="K80"/>
  <c r="N8"/>
  <c r="O8"/>
  <c r="P8"/>
  <c r="N17" i="11"/>
  <c r="O17"/>
  <c r="P17"/>
  <c r="N132" i="2"/>
  <c r="O132"/>
  <c r="P132"/>
  <c r="I56"/>
  <c r="J56"/>
  <c r="K56"/>
  <c r="N43"/>
  <c r="O43"/>
  <c r="P43"/>
  <c r="I30"/>
  <c r="J30"/>
  <c r="K30"/>
  <c r="N137" i="3"/>
  <c r="O137"/>
  <c r="P137"/>
  <c r="N68"/>
  <c r="O68"/>
  <c r="P68"/>
  <c r="I64"/>
  <c r="J64"/>
  <c r="K64"/>
  <c r="I57" i="4"/>
  <c r="J57"/>
  <c r="K57"/>
  <c r="N38"/>
  <c r="O38"/>
  <c r="P38"/>
  <c r="N36"/>
  <c r="O36"/>
  <c r="P36"/>
  <c r="I35"/>
  <c r="J35"/>
  <c r="K35"/>
  <c r="N12"/>
  <c r="O12"/>
  <c r="P12"/>
  <c r="I27" i="5"/>
  <c r="J27"/>
  <c r="K27"/>
  <c r="N36" i="6"/>
  <c r="O36"/>
  <c r="P36"/>
  <c r="I10" i="7"/>
  <c r="J10"/>
  <c r="K10"/>
  <c r="K12"/>
  <c r="I121" i="2"/>
  <c r="J121"/>
  <c r="K121"/>
  <c r="I26" i="5"/>
  <c r="J26"/>
  <c r="K26"/>
  <c r="I154" i="3"/>
  <c r="J154"/>
  <c r="K154"/>
  <c r="N101"/>
  <c r="O101"/>
  <c r="P101"/>
  <c r="I14" i="2"/>
  <c r="J14"/>
  <c r="K14"/>
  <c r="N47"/>
  <c r="O47"/>
  <c r="P47"/>
  <c r="I30" i="4"/>
  <c r="J30"/>
  <c r="K30"/>
  <c r="K33"/>
  <c r="N26"/>
  <c r="O26"/>
  <c r="P26"/>
  <c r="I18"/>
  <c r="J18"/>
  <c r="K18"/>
  <c r="I15" i="5"/>
  <c r="J15"/>
  <c r="K15"/>
  <c r="K55" i="7"/>
  <c r="K53"/>
  <c r="K54"/>
  <c r="K56"/>
  <c r="K57"/>
  <c r="K156" i="2"/>
  <c r="K164"/>
  <c r="K93"/>
  <c r="K95"/>
  <c r="K168"/>
  <c r="K73" i="4"/>
  <c r="K79"/>
  <c r="P13" i="7"/>
  <c r="P14" s="1"/>
  <c r="P73" i="4"/>
  <c r="P79"/>
  <c r="P63" i="2"/>
  <c r="P65"/>
  <c r="P163"/>
  <c r="P154" i="1"/>
  <c r="P163"/>
  <c r="K46" i="7"/>
  <c r="K43"/>
  <c r="K42"/>
  <c r="K47"/>
  <c r="K45"/>
  <c r="K121" i="1"/>
  <c r="K162"/>
  <c r="K165"/>
  <c r="K176" s="1"/>
  <c r="P21" i="5"/>
  <c r="P37"/>
  <c r="K36"/>
  <c r="K32" i="2"/>
  <c r="P127" i="3"/>
  <c r="P197" s="1"/>
  <c r="P201" s="1"/>
  <c r="P213" s="1"/>
  <c r="K188"/>
  <c r="K198"/>
  <c r="K154" i="1"/>
  <c r="K163"/>
  <c r="P156" i="2"/>
  <c r="P164"/>
  <c r="P40" i="7"/>
  <c r="P200" i="3"/>
  <c r="P40" i="5"/>
  <c r="P49"/>
  <c r="K44" i="7"/>
  <c r="P121" i="1"/>
  <c r="P162"/>
  <c r="K127" i="3"/>
  <c r="K197"/>
  <c r="P188"/>
  <c r="P198"/>
  <c r="K64" i="7"/>
  <c r="K65"/>
  <c r="K67"/>
  <c r="K68"/>
  <c r="P165" i="1"/>
  <c r="P176"/>
  <c r="K40" i="5"/>
  <c r="K49"/>
  <c r="K200" i="3"/>
  <c r="P166" i="2"/>
  <c r="P43" i="7"/>
  <c r="P45"/>
  <c r="P46"/>
  <c r="P44"/>
  <c r="P42"/>
  <c r="P47"/>
  <c r="K201" i="3"/>
  <c r="K213"/>
  <c r="K63" i="2"/>
  <c r="K65"/>
  <c r="K163"/>
  <c r="K166"/>
  <c r="K169" s="1"/>
  <c r="K180" s="1"/>
  <c r="K13" i="7"/>
  <c r="K14" s="1"/>
  <c r="P29" i="11"/>
  <c r="K29"/>
  <c r="P93" i="2"/>
  <c r="P95"/>
  <c r="P168"/>
  <c r="P169"/>
  <c r="P180" s="1"/>
  <c r="P18" i="7" l="1"/>
  <c r="P73" s="1"/>
  <c r="P182" i="2" s="1"/>
  <c r="P17" i="7"/>
  <c r="P72" s="1"/>
  <c r="P215" i="3" s="1"/>
  <c r="P16" i="7"/>
  <c r="P71" s="1"/>
  <c r="P178" i="1" s="1"/>
  <c r="P182" s="1"/>
  <c r="N13" i="8" s="1"/>
  <c r="P20" i="7"/>
  <c r="P75" s="1"/>
  <c r="P51" i="5" s="1"/>
  <c r="P55" s="1"/>
  <c r="N25" i="8" s="1"/>
  <c r="P19" i="7"/>
  <c r="P74" s="1"/>
  <c r="P81" i="4" s="1"/>
  <c r="P83" s="1"/>
  <c r="N22" i="8" s="1"/>
  <c r="P21" i="7"/>
  <c r="P76" s="1"/>
  <c r="P31" i="11" s="1"/>
  <c r="P33" s="1"/>
  <c r="N28" i="8" s="1"/>
  <c r="P219" i="3"/>
  <c r="N16" i="8" s="1"/>
  <c r="K20" i="7"/>
  <c r="K75" s="1"/>
  <c r="K51" i="5" s="1"/>
  <c r="K55" s="1"/>
  <c r="I25" i="8" s="1"/>
  <c r="K17" i="7"/>
  <c r="K72" s="1"/>
  <c r="K215" i="3" s="1"/>
  <c r="K219" s="1"/>
  <c r="I16" i="8" s="1"/>
  <c r="K19" i="7"/>
  <c r="K74" s="1"/>
  <c r="K81" i="4" s="1"/>
  <c r="K83" s="1"/>
  <c r="I22" i="8" s="1"/>
  <c r="K21" i="7"/>
  <c r="K76" s="1"/>
  <c r="K31" i="11" s="1"/>
  <c r="K33" s="1"/>
  <c r="I28" i="8" s="1"/>
  <c r="K16" i="7"/>
  <c r="K71" s="1"/>
  <c r="K178" i="1" s="1"/>
  <c r="K18" i="7"/>
  <c r="K73" s="1"/>
  <c r="K182" i="2" s="1"/>
  <c r="K186" s="1"/>
  <c r="I19" i="8" s="1"/>
  <c r="P186" i="2"/>
  <c r="N19" i="8" s="1"/>
  <c r="K182" i="1"/>
  <c r="I13" i="8" s="1"/>
</calcChain>
</file>

<file path=xl/comments1.xml><?xml version="1.0" encoding="utf-8"?>
<comments xmlns="http://schemas.openxmlformats.org/spreadsheetml/2006/main">
  <authors>
    <author>acer 1</author>
  </authors>
  <commentList>
    <comment ref="C17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MAIN METER
4864964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OLD METER 
4902494</t>
        </r>
      </text>
    </comment>
  </commentList>
</comments>
</file>

<file path=xl/comments2.xml><?xml version="1.0" encoding="utf-8"?>
<comments xmlns="http://schemas.openxmlformats.org/spreadsheetml/2006/main">
  <authors>
    <author>acer 1</author>
  </authors>
  <commentList>
    <comment ref="C158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MAIN MTR
4864850</t>
        </r>
      </text>
    </comment>
  </commentList>
</comments>
</file>

<file path=xl/comments3.xml><?xml version="1.0" encoding="utf-8"?>
<comments xmlns="http://schemas.openxmlformats.org/spreadsheetml/2006/main">
  <authors>
    <author>acer 1</author>
  </authors>
  <commentList>
    <comment ref="C141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OLD METER
Q0263401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OLD METER
Q0263402</t>
        </r>
      </text>
    </comment>
  </commentList>
</comments>
</file>

<file path=xl/comments4.xml><?xml version="1.0" encoding="utf-8"?>
<comments xmlns="http://schemas.openxmlformats.org/spreadsheetml/2006/main">
  <authors>
    <author>acer 1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MAIN METER
4865115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acer 1:
MAIN METER
4864850</t>
        </r>
      </text>
    </comment>
  </commentList>
</comments>
</file>

<file path=xl/comments5.xml><?xml version="1.0" encoding="utf-8"?>
<comments xmlns="http://schemas.openxmlformats.org/spreadsheetml/2006/main">
  <authors>
    <author>acer 1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LAHORI GATE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OLD METER
Q0263401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STATE ENTRY GATE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acer 1:</t>
        </r>
        <r>
          <rPr>
            <sz val="9"/>
            <color indexed="81"/>
            <rFont val="Tahoma"/>
            <family val="2"/>
          </rPr>
          <t xml:space="preserve">
OLD METER
Q0263402</t>
        </r>
      </text>
    </comment>
  </commentList>
</comments>
</file>

<file path=xl/comments6.xml><?xml version="1.0" encoding="utf-8"?>
<comments xmlns="http://schemas.openxmlformats.org/spreadsheetml/2006/main">
  <authors>
    <author>Windows User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OVERALL MF TO BE CHECKED</t>
        </r>
      </text>
    </comment>
  </commentList>
</comments>
</file>

<file path=xl/sharedStrings.xml><?xml version="1.0" encoding="utf-8"?>
<sst xmlns="http://schemas.openxmlformats.org/spreadsheetml/2006/main" count="1906" uniqueCount="539">
  <si>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</si>
  <si>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</si>
  <si>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</si>
  <si>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</si>
  <si>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</si>
  <si>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</si>
  <si>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</si>
  <si>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</si>
  <si>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</si>
  <si>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</si>
  <si>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</si>
  <si>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</si>
  <si>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</si>
  <si>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</si>
  <si>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</si>
  <si>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</si>
  <si>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</si>
  <si>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</si>
  <si>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</si>
  <si>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</si>
  <si>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</si>
  <si>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</si>
  <si>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</si>
  <si>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</si>
  <si>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</si>
  <si>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</si>
  <si>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</si>
  <si>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</si>
  <si>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</si>
  <si>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</si>
  <si>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</si>
  <si>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</si>
  <si>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</si>
  <si>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</si>
  <si>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</si>
  <si>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</si>
  <si>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</si>
  <si>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</si>
  <si>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</si>
  <si>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</si>
  <si>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</si>
  <si>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</si>
  <si>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</si>
  <si>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</si>
  <si>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</si>
  <si>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</si>
  <si>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</si>
  <si>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</si>
  <si>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</si>
  <si>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</si>
  <si>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</si>
  <si>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</si>
  <si>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</si>
  <si>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</si>
  <si>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</si>
  <si>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</si>
  <si>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</si>
  <si>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</si>
  <si>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</si>
  <si>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</si>
  <si>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</si>
  <si>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</si>
  <si>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</si>
  <si>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</si>
  <si>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</si>
  <si>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</si>
  <si>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</si>
  <si>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</si>
  <si>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</si>
  <si>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</si>
  <si>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</si>
  <si>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</si>
  <si>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</si>
  <si>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</si>
  <si>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</si>
  <si>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</si>
  <si>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</si>
  <si>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</si>
  <si>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</si>
  <si>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</si>
  <si>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</si>
  <si>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</si>
  <si>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</si>
  <si>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</si>
  <si>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</si>
  <si>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</si>
  <si>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</si>
  <si>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</si>
  <si>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</si>
  <si>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</si>
  <si>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</si>
  <si>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</si>
  <si>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</si>
  <si>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</si>
  <si>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</si>
  <si>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</si>
  <si>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</si>
  <si>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</si>
  <si>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</si>
  <si>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</si>
  <si>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</si>
  <si>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</si>
  <si>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</si>
  <si>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</si>
  <si>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</si>
  <si>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</si>
  <si>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</si>
  <si>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</si>
  <si>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</si>
  <si>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</si>
  <si>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</si>
  <si>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</si>
  <si>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</si>
  <si>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</si>
  <si>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</si>
  <si>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</si>
  <si>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</si>
  <si>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</si>
  <si>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</si>
  <si>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</si>
  <si>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</si>
  <si>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</si>
  <si>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</si>
  <si>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</si>
  <si>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</si>
  <si>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</si>
  <si>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</si>
  <si>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</si>
  <si>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</si>
  <si>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</si>
  <si>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</si>
  <si>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</si>
  <si>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</si>
  <si>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</si>
  <si>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</si>
  <si>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</si>
  <si>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</si>
  <si>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</si>
  <si>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</si>
  <si>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</si>
  <si>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</si>
  <si>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</si>
  <si>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</si>
  <si>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</si>
  <si>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</si>
  <si>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</si>
  <si>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</si>
  <si>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</si>
  <si>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</si>
  <si>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</si>
  <si>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</si>
  <si>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</si>
  <si>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</si>
  <si>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</si>
  <si>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</si>
  <si>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</si>
  <si>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</si>
  <si>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</si>
  <si>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</si>
  <si>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</si>
  <si>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</si>
  <si>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</si>
  <si>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</si>
  <si>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</si>
  <si>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</si>
  <si>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</si>
  <si>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</si>
  <si>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</si>
  <si>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</si>
  <si>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</si>
  <si>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</si>
  <si>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</si>
  <si>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</si>
  <si>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</si>
  <si>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</si>
  <si>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</si>
  <si>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</si>
  <si>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</si>
  <si>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</si>
  <si>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</si>
  <si>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</si>
  <si>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</si>
  <si>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</si>
  <si>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</si>
  <si>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</si>
  <si>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</si>
  <si>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</si>
  <si>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</si>
  <si>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</si>
  <si>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</si>
  <si>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</si>
  <si>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</si>
  <si>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</si>
  <si>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</si>
  <si>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</si>
  <si>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</si>
  <si>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</si>
  <si>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</si>
  <si>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</si>
  <si>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</si>
  <si>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</si>
  <si>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</si>
  <si>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</si>
  <si>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</si>
  <si>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</si>
  <si>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</si>
  <si>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</si>
  <si>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</si>
  <si>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</si>
  <si>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</si>
  <si>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</si>
  <si>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</si>
  <si>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</si>
  <si>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</si>
  <si>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</si>
  <si>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</si>
  <si>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</si>
  <si>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</si>
  <si>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</si>
  <si>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</si>
  <si>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</si>
  <si>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</si>
  <si>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</si>
  <si>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</si>
  <si>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</si>
  <si>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</si>
  <si>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</si>
  <si>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</si>
  <si>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</si>
  <si>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</si>
  <si>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</si>
  <si>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</si>
  <si>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</si>
  <si>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</si>
  <si>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</si>
  <si>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</si>
  <si>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</si>
  <si>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</si>
  <si>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</si>
  <si>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</si>
  <si>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</si>
  <si>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</si>
  <si>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</si>
  <si>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</si>
  <si>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</si>
  <si>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</si>
  <si>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</si>
  <si>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</si>
  <si>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</si>
  <si>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</si>
  <si>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</si>
  <si>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</si>
  <si>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</si>
  <si>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</si>
  <si>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</si>
  <si>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</si>
  <si>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</si>
  <si>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</si>
  <si>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</si>
  <si>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</si>
  <si>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</si>
  <si>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</si>
  <si>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</si>
  <si>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</si>
  <si>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</si>
  <si>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</si>
  <si>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</si>
  <si>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</si>
  <si>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</si>
  <si>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</si>
  <si>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</si>
  <si>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</si>
  <si>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</si>
  <si>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</si>
  <si>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</si>
  <si>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</si>
  <si>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</si>
  <si>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</si>
  <si>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</si>
  <si>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</si>
  <si>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</si>
  <si>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</si>
  <si>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</si>
  <si>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</si>
  <si>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</si>
  <si>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</si>
  <si>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</si>
  <si>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</si>
  <si>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</si>
  <si>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</si>
  <si>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</si>
  <si>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</si>
  <si>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</si>
  <si>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</si>
  <si>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</si>
  <si>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</si>
  <si>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</si>
  <si>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</si>
  <si>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</si>
  <si>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</si>
  <si>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</si>
  <si>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</si>
  <si>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</si>
  <si>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</si>
  <si>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</si>
  <si>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</si>
  <si>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</si>
  <si>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</si>
  <si>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</si>
  <si>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</si>
  <si>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</si>
  <si>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</si>
  <si>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</si>
  <si>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</si>
  <si>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</si>
  <si>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</si>
  <si>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</si>
  <si>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</si>
  <si>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</si>
  <si>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</si>
  <si>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</si>
  <si>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</si>
  <si>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</si>
  <si>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</si>
  <si>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</si>
  <si>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</si>
  <si>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</si>
  <si>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</si>
  <si>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</si>
  <si>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</si>
  <si>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</si>
  <si>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</si>
  <si>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</si>
  <si>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</si>
  <si>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</si>
  <si>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</si>
  <si>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</si>
  <si>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</si>
  <si>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</si>
  <si>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</si>
  <si>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</si>
  <si>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</si>
  <si>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</si>
  <si>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</si>
  <si>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</si>
  <si>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</si>
  <si>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</si>
  <si>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</si>
  <si>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</si>
  <si>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</si>
  <si>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</si>
  <si>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</si>
  <si>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</si>
  <si>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</si>
  <si>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</si>
  <si>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</si>
  <si>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</si>
  <si>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</si>
  <si>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</si>
  <si>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</si>
  <si>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</si>
  <si>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</si>
  <si>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</si>
  <si>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</si>
  <si>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</si>
  <si>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</si>
  <si>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</si>
  <si>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</si>
  <si>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</si>
  <si>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</si>
  <si>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</si>
  <si>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</si>
  <si>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</si>
  <si>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</si>
  <si>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</si>
  <si>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</si>
  <si>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</si>
  <si>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</si>
  <si>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</si>
  <si>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</si>
  <si>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</si>
  <si>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</si>
  <si>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</si>
  <si>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</si>
  <si>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</si>
  <si>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</si>
  <si>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</si>
  <si>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</si>
  <si>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</si>
  <si>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</si>
  <si>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</si>
  <si>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</si>
  <si>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</si>
  <si>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</si>
  <si>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</si>
  <si>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</si>
  <si>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</si>
  <si>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</si>
  <si>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</si>
  <si>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</si>
  <si>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</si>
  <si>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</si>
  <si>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</si>
  <si>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</si>
  <si>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</si>
  <si>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</si>
  <si>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</si>
  <si>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</si>
  <si>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</si>
  <si>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</si>
  <si>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</si>
  <si>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</si>
  <si>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</si>
  <si>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</si>
  <si>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</si>
  <si>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</si>
  <si>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</si>
  <si>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</si>
  <si>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</si>
  <si>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</si>
  <si>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</si>
  <si>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</si>
  <si>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</si>
  <si>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</si>
  <si>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</si>
  <si>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</si>
  <si>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</si>
  <si>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</si>
  <si>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</si>
  <si>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</si>
  <si>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</si>
  <si>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</si>
  <si>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</si>
  <si>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</si>
  <si>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</si>
  <si>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</si>
  <si>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</si>
  <si>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</si>
  <si>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</si>
  <si>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</si>
  <si>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</si>
  <si>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</si>
  <si>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</si>
  <si>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</si>
  <si>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</si>
  <si>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</si>
  <si>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</si>
  <si>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</si>
  <si>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</si>
  <si>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</si>
  <si>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</si>
  <si>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</si>
  <si>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</si>
  <si>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</si>
  <si>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</si>
  <si>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</si>
  <si>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</si>
  <si>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</si>
  <si>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</si>
  <si>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</si>
  <si>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</si>
  <si>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</si>
  <si>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</si>
  <si>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</si>
  <si>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</si>
  <si>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</si>
  <si>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</si>
  <si>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</si>
  <si>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</si>
  <si>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</si>
  <si>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</si>
  <si>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</si>
  <si>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</si>
  <si>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</si>
  <si>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</si>
  <si>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</si>
  <si>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</si>
  <si>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</si>
  <si>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</si>
  <si>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</si>
  <si>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</si>
  <si>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</si>
  <si>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</si>
  <si>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</si>
  <si>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</si>
  <si>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</si>
  <si>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</si>
  <si>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</si>
  <si>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</si>
  <si>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</si>
  <si>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</si>
  <si>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</si>
  <si>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</si>
  <si>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</si>
  <si>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</si>
  <si>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</si>
  <si>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</si>
  <si>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</si>
  <si>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</si>
  <si>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</si>
  <si>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</si>
  <si>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</si>
  <si>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</si>
  <si>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</si>
  <si>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</si>
  <si>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</si>
  <si>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</si>
  <si>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</si>
  <si>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</si>
  <si>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</si>
  <si>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</si>
  <si>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</si>
  <si>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</si>
  <si>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check meter</t>
  </si>
  <si>
    <t>up to  08.07.2024_BD</t>
  </si>
  <si>
    <t>ANAND VIHAR-2</t>
  </si>
  <si>
    <t>Q0430824</t>
  </si>
  <si>
    <t>ITPO</t>
  </si>
  <si>
    <t>TLAK MARG</t>
  </si>
  <si>
    <t>Check Meter</t>
  </si>
  <si>
    <t>CHECK METER</t>
  </si>
  <si>
    <t>Under BD since 21.08.24</t>
  </si>
  <si>
    <t>TUGLUKABAD RLY STN-2</t>
  </si>
  <si>
    <t>Q0881930</t>
  </si>
  <si>
    <t>TUGLUKABAD RY STN-2</t>
  </si>
  <si>
    <t>Q0881912</t>
  </si>
  <si>
    <t>Q0430820</t>
  </si>
  <si>
    <t>JANUARY-2025</t>
  </si>
  <si>
    <t xml:space="preserve">                                      PERIOD 1st JANUARY-2025 TO 31st JANUARY-2025</t>
  </si>
  <si>
    <t>wef 07.01.2025</t>
  </si>
  <si>
    <t>Assesment</t>
  </si>
  <si>
    <t xml:space="preserve">up to 06.01.2025 </t>
  </si>
  <si>
    <t>INTIAL READING 01/01/2025</t>
  </si>
  <si>
    <t>FINAL READING 31/01/2025</t>
  </si>
  <si>
    <t>Up to 06.01.2025</t>
  </si>
  <si>
    <t>Reactive Energy distribution to DISCOMs in proportion to their Active Energy drawl(week No- 40 FY2024-25)  for EDWMP-GHAZIPUR :</t>
  </si>
  <si>
    <t xml:space="preserve">CHECK METER </t>
  </si>
  <si>
    <t xml:space="preserve">Check Meter 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</si>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</sst>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90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7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18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19" xfId="0" applyBorder="1"/>
    <xf numFmtId="0" fontId="0" fillId="0" borderId="20" xfId="0" applyBorder="1"/>
    <xf numFmtId="0" fontId="33" fillId="0" borderId="21" xfId="0" applyFont="1" applyBorder="1"/>
    <xf numFmtId="0" fontId="34" fillId="0" borderId="21" xfId="0" applyFont="1" applyBorder="1"/>
    <xf numFmtId="0" fontId="35" fillId="0" borderId="21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1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2" xfId="0" applyFont="1" applyBorder="1"/>
    <xf numFmtId="0" fontId="0" fillId="0" borderId="22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26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32" fillId="0" borderId="0" xfId="0" applyFont="1"/>
    <xf numFmtId="0" fontId="17" fillId="0" borderId="27" xfId="0" applyFont="1" applyBorder="1"/>
    <xf numFmtId="0" fontId="26" fillId="0" borderId="24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1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18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18" xfId="0" applyFill="1" applyBorder="1"/>
    <xf numFmtId="0" fontId="74" fillId="0" borderId="18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18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18" xfId="0" applyFill="1" applyBorder="1" applyAlignment="1">
      <alignment horizontal="center" wrapText="1"/>
    </xf>
    <xf numFmtId="0" fontId="19" fillId="0" borderId="18" xfId="0" applyFont="1" applyFill="1" applyBorder="1"/>
    <xf numFmtId="0" fontId="22" fillId="0" borderId="18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18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18" xfId="0" applyFont="1" applyFill="1" applyBorder="1"/>
    <xf numFmtId="0" fontId="58" fillId="0" borderId="1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18" xfId="0" applyFont="1" applyFill="1" applyBorder="1"/>
    <xf numFmtId="0" fontId="0" fillId="0" borderId="18" xfId="0" applyFill="1" applyBorder="1" applyAlignment="1">
      <alignment wrapText="1"/>
    </xf>
    <xf numFmtId="0" fontId="18" fillId="0" borderId="18" xfId="0" applyFont="1" applyFill="1" applyBorder="1"/>
    <xf numFmtId="0" fontId="10" fillId="0" borderId="18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29" xfId="0" applyFill="1" applyBorder="1"/>
    <xf numFmtId="0" fontId="0" fillId="0" borderId="8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9" xfId="0" applyFill="1" applyBorder="1"/>
    <xf numFmtId="0" fontId="0" fillId="0" borderId="32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31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31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3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31" xfId="0" applyFont="1" applyFill="1" applyBorder="1"/>
    <xf numFmtId="0" fontId="47" fillId="0" borderId="0" xfId="0" applyFont="1" applyFill="1" applyBorder="1"/>
    <xf numFmtId="0" fontId="47" fillId="0" borderId="31" xfId="0" applyFont="1" applyFill="1" applyBorder="1"/>
    <xf numFmtId="0" fontId="20" fillId="0" borderId="15" xfId="0" applyFont="1" applyFill="1" applyBorder="1"/>
    <xf numFmtId="0" fontId="26" fillId="0" borderId="31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18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4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4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18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18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18" xfId="0" applyFont="1" applyFill="1" applyBorder="1" applyAlignment="1">
      <alignment wrapText="1"/>
    </xf>
    <xf numFmtId="0" fontId="26" fillId="0" borderId="18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18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29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18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18" xfId="0" applyNumberFormat="1" applyFill="1" applyBorder="1"/>
    <xf numFmtId="0" fontId="18" fillId="0" borderId="18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29" xfId="0" applyFont="1" applyFill="1" applyBorder="1"/>
    <xf numFmtId="0" fontId="22" fillId="0" borderId="18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29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18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18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18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26" fillId="0" borderId="18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22" fillId="0" borderId="29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32" xfId="0" applyFont="1" applyFill="1" applyBorder="1"/>
    <xf numFmtId="0" fontId="32" fillId="0" borderId="1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18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0" fillId="0" borderId="26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26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26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26" xfId="0" applyNumberFormat="1" applyFont="1" applyFill="1" applyBorder="1" applyAlignment="1">
      <alignment horizontal="center"/>
    </xf>
    <xf numFmtId="192" fontId="32" fillId="0" borderId="26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18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26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26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26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32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0" fontId="18" fillId="0" borderId="18" xfId="0" applyFont="1" applyFill="1" applyBorder="1" applyAlignment="1">
      <alignment horizontal="left" wrapText="1"/>
    </xf>
    <xf numFmtId="192" fontId="19" fillId="0" borderId="26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left" vertical="center"/>
    </xf>
    <xf numFmtId="1" fontId="19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192" fontId="22" fillId="0" borderId="13" xfId="0" applyNumberFormat="1" applyFont="1" applyFill="1" applyBorder="1" applyAlignment="1">
      <alignment horizontal="center"/>
    </xf>
    <xf numFmtId="192" fontId="28" fillId="0" borderId="13" xfId="0" applyNumberFormat="1" applyFont="1" applyFill="1" applyBorder="1" applyAlignment="1">
      <alignment horizontal="center"/>
    </xf>
    <xf numFmtId="192" fontId="19" fillId="0" borderId="13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right" vertical="top"/>
    </xf>
    <xf numFmtId="49" fontId="28" fillId="0" borderId="13" xfId="0" applyNumberFormat="1" applyFont="1" applyFill="1" applyBorder="1" applyAlignment="1">
      <alignment horizontal="right" vertical="top"/>
    </xf>
    <xf numFmtId="49" fontId="19" fillId="0" borderId="13" xfId="0" applyNumberFormat="1" applyFon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vertical="center" wrapText="1"/>
    </xf>
    <xf numFmtId="0" fontId="19" fillId="0" borderId="26" xfId="0" applyFont="1" applyFill="1" applyBorder="1"/>
    <xf numFmtId="0" fontId="53" fillId="0" borderId="1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2" fontId="26" fillId="0" borderId="9" xfId="0" applyNumberFormat="1" applyFont="1" applyFill="1" applyBorder="1" applyAlignment="1">
      <alignment wrapText="1"/>
    </xf>
    <xf numFmtId="0" fontId="18" fillId="0" borderId="29" xfId="0" applyFont="1" applyFill="1" applyBorder="1"/>
    <xf numFmtId="0" fontId="58" fillId="0" borderId="26" xfId="0" applyFont="1" applyFill="1" applyBorder="1" applyAlignment="1">
      <alignment horizontal="center"/>
    </xf>
    <xf numFmtId="0" fontId="22" fillId="0" borderId="12" xfId="0" applyFont="1" applyFill="1" applyBorder="1"/>
    <xf numFmtId="0" fontId="58" fillId="0" borderId="13" xfId="0" applyFont="1" applyFill="1" applyBorder="1" applyAlignment="1">
      <alignment horizontal="center"/>
    </xf>
    <xf numFmtId="0" fontId="15" fillId="0" borderId="18" xfId="0" applyFont="1" applyFill="1" applyBorder="1" applyAlignment="1">
      <alignment shrinkToFit="1"/>
    </xf>
    <xf numFmtId="0" fontId="46" fillId="0" borderId="0" xfId="0" applyFont="1" applyFill="1" applyBorder="1"/>
    <xf numFmtId="192" fontId="54" fillId="0" borderId="0" xfId="0" applyNumberFormat="1" applyFont="1" applyFill="1" applyBorder="1" applyAlignment="1">
      <alignment horizontal="center" shrinkToFit="1"/>
    </xf>
    <xf numFmtId="0" fontId="39" fillId="0" borderId="31" xfId="0" applyFont="1" applyFill="1" applyBorder="1" applyAlignment="1">
      <alignment shrinkToFit="1"/>
    </xf>
    <xf numFmtId="1" fontId="19" fillId="0" borderId="0" xfId="0" applyNumberFormat="1" applyFont="1" applyFill="1" applyBorder="1" applyAlignment="1">
      <alignment vertical="center"/>
    </xf>
    <xf numFmtId="2" fontId="19" fillId="0" borderId="26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/>
    </xf>
    <xf numFmtId="192" fontId="28" fillId="0" borderId="26" xfId="0" applyNumberFormat="1" applyFont="1" applyFill="1" applyBorder="1" applyAlignment="1">
      <alignment horizontal="center"/>
    </xf>
    <xf numFmtId="2" fontId="22" fillId="0" borderId="0" xfId="0" applyNumberFormat="1" applyFont="1" applyFill="1" applyAlignment="1">
      <alignment vertical="center"/>
    </xf>
    <xf numFmtId="1" fontId="53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182"/>
  <sheetViews>
    <sheetView view="pageBreakPreview" zoomScale="85" zoomScaleNormal="68" zoomScaleSheetLayoutView="85" workbookViewId="0">
      <selection activeCell="Q9" sqref="Q9"/>
    </sheetView>
  </sheetViews>
  <sheetFormatPr defaultRowHeight="12.75"/>
  <cols>
    <col min="1" max="1" width="4" style="328" customWidth="1"/>
    <col min="2" max="2" width="32.140625" style="328" customWidth="1"/>
    <col min="3" max="3" width="15.7109375" style="328" customWidth="1"/>
    <col min="4" max="4" width="9.28515625" style="328" customWidth="1"/>
    <col min="5" max="5" width="17.140625" style="328" customWidth="1"/>
    <col min="6" max="6" width="13.140625" style="328" customWidth="1"/>
    <col min="7" max="7" width="13.85546875" style="328" customWidth="1"/>
    <col min="8" max="8" width="14" style="328" customWidth="1"/>
    <col min="9" max="9" width="10.5703125" style="328" customWidth="1"/>
    <col min="10" max="10" width="13" style="328" customWidth="1"/>
    <col min="11" max="11" width="13.42578125" style="493" customWidth="1"/>
    <col min="12" max="12" width="13.5703125" style="328" customWidth="1"/>
    <col min="13" max="13" width="14" style="328" customWidth="1"/>
    <col min="14" max="14" width="9.28515625" style="328" customWidth="1"/>
    <col min="15" max="15" width="12.85546875" style="328" customWidth="1"/>
    <col min="16" max="16" width="16.5703125" style="493" customWidth="1"/>
    <col min="17" max="17" width="18.85546875" style="328" customWidth="1"/>
    <col min="18" max="18" width="4.7109375" style="328" customWidth="1"/>
    <col min="19" max="16384" width="9.140625" style="328"/>
  </cols>
  <sheetData>
    <row r="1" spans="1:17" s="70" customFormat="1" ht="14.25" customHeight="1">
      <c r="A1" s="116" t="s">
        <v>210</v>
      </c>
      <c r="K1" s="744"/>
      <c r="P1" s="744"/>
      <c r="Q1" s="575" t="s">
        <v>527</v>
      </c>
    </row>
    <row r="2" spans="1:17" s="73" customFormat="1" ht="14.25" customHeight="1">
      <c r="A2" s="11" t="s">
        <v>211</v>
      </c>
      <c r="K2" s="745"/>
      <c r="P2" s="746"/>
    </row>
    <row r="3" spans="1:17" s="73" customFormat="1" ht="14.25" customHeight="1">
      <c r="A3" s="576" t="s">
        <v>0</v>
      </c>
      <c r="B3" s="577"/>
      <c r="C3" s="577"/>
      <c r="D3" s="577"/>
      <c r="E3" s="577"/>
      <c r="F3" s="577"/>
      <c r="G3" s="577"/>
      <c r="H3" s="384"/>
      <c r="K3" s="746"/>
      <c r="P3" s="746"/>
    </row>
    <row r="4" spans="1:17" s="432" customFormat="1" ht="14.25" customHeight="1" thickBot="1">
      <c r="A4" s="578" t="s">
        <v>212</v>
      </c>
      <c r="G4" s="200"/>
      <c r="H4" s="200"/>
      <c r="I4" s="579" t="s">
        <v>347</v>
      </c>
      <c r="J4" s="200"/>
      <c r="K4" s="747"/>
      <c r="L4" s="200"/>
      <c r="M4" s="200"/>
      <c r="N4" s="579" t="s">
        <v>348</v>
      </c>
      <c r="O4" s="200"/>
      <c r="P4" s="747"/>
    </row>
    <row r="5" spans="1:17" s="387" customFormat="1" ht="56.25" customHeight="1" thickTop="1" thickBot="1">
      <c r="A5" s="385" t="s">
        <v>8</v>
      </c>
      <c r="B5" s="369" t="s">
        <v>9</v>
      </c>
      <c r="C5" s="370" t="s">
        <v>1</v>
      </c>
      <c r="D5" s="370" t="s">
        <v>2</v>
      </c>
      <c r="E5" s="370" t="s">
        <v>3</v>
      </c>
      <c r="F5" s="370" t="s">
        <v>10</v>
      </c>
      <c r="G5" s="368" t="s">
        <v>533</v>
      </c>
      <c r="H5" s="370" t="s">
        <v>532</v>
      </c>
      <c r="I5" s="370" t="s">
        <v>4</v>
      </c>
      <c r="J5" s="370" t="s">
        <v>5</v>
      </c>
      <c r="K5" s="748" t="s">
        <v>6</v>
      </c>
      <c r="L5" s="368" t="str">
        <f>G5</f>
        <v>FINAL READING 31/01/2025</v>
      </c>
      <c r="M5" s="370" t="str">
        <f>H5</f>
        <v>INTIAL READING 01/01/2025</v>
      </c>
      <c r="N5" s="370" t="s">
        <v>4</v>
      </c>
      <c r="O5" s="370" t="s">
        <v>5</v>
      </c>
      <c r="P5" s="748" t="s">
        <v>6</v>
      </c>
      <c r="Q5" s="386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37"/>
    </row>
    <row r="7" spans="1:17" ht="15.75" customHeight="1" thickTop="1">
      <c r="A7" s="197"/>
      <c r="B7" s="249" t="s">
        <v>13</v>
      </c>
      <c r="C7" s="237"/>
      <c r="D7" s="255"/>
      <c r="E7" s="255"/>
      <c r="F7" s="237"/>
      <c r="G7" s="704"/>
      <c r="H7" s="394"/>
      <c r="I7" s="394"/>
      <c r="J7" s="394"/>
      <c r="K7" s="749"/>
      <c r="L7" s="704"/>
      <c r="M7" s="394"/>
      <c r="N7" s="394"/>
      <c r="O7" s="394"/>
      <c r="P7" s="766"/>
      <c r="Q7" s="390"/>
    </row>
    <row r="8" spans="1:17" ht="16.5" customHeight="1">
      <c r="A8" s="198">
        <v>1</v>
      </c>
      <c r="B8" s="250" t="s">
        <v>14</v>
      </c>
      <c r="C8" s="244">
        <v>4902497</v>
      </c>
      <c r="D8" s="253" t="s">
        <v>12</v>
      </c>
      <c r="E8" s="239" t="s">
        <v>300</v>
      </c>
      <c r="F8" s="244">
        <v>-1000</v>
      </c>
      <c r="G8" s="247">
        <v>1429</v>
      </c>
      <c r="H8" s="248">
        <v>1429</v>
      </c>
      <c r="I8" s="248">
        <f>G8-H8</f>
        <v>0</v>
      </c>
      <c r="J8" s="248">
        <f>$F8*I8</f>
        <v>0</v>
      </c>
      <c r="K8" s="750">
        <f>J8/1000000</f>
        <v>0</v>
      </c>
      <c r="L8" s="247">
        <v>999685</v>
      </c>
      <c r="M8" s="248">
        <v>999657</v>
      </c>
      <c r="N8" s="248">
        <f>L8-M8</f>
        <v>28</v>
      </c>
      <c r="O8" s="248">
        <f>$F8*N8</f>
        <v>-28000</v>
      </c>
      <c r="P8" s="750">
        <f>O8/1000000</f>
        <v>-2.8000000000000001E-2</v>
      </c>
      <c r="Q8" s="687"/>
    </row>
    <row r="9" spans="1:17" ht="16.5">
      <c r="A9" s="198">
        <v>2</v>
      </c>
      <c r="B9" s="250" t="s">
        <v>330</v>
      </c>
      <c r="C9" s="244" t="s">
        <v>473</v>
      </c>
      <c r="D9" s="253" t="s">
        <v>12</v>
      </c>
      <c r="E9" s="239" t="s">
        <v>300</v>
      </c>
      <c r="F9" s="244">
        <v>-1</v>
      </c>
      <c r="G9" s="247">
        <v>6536000</v>
      </c>
      <c r="H9" s="248">
        <v>5462000.1299999999</v>
      </c>
      <c r="I9" s="248">
        <f>G9-H9</f>
        <v>1073999.8700000001</v>
      </c>
      <c r="J9" s="248">
        <f>$F9*I9</f>
        <v>-1073999.8700000001</v>
      </c>
      <c r="K9" s="750">
        <f>J9/1000000</f>
        <v>-1.0739998700000002</v>
      </c>
      <c r="L9" s="247">
        <v>503000</v>
      </c>
      <c r="M9" s="248">
        <v>472000</v>
      </c>
      <c r="N9" s="248">
        <f>L9-M9</f>
        <v>31000</v>
      </c>
      <c r="O9" s="248">
        <f>$F9*N9</f>
        <v>-31000</v>
      </c>
      <c r="P9" s="750">
        <f>O9/1000000</f>
        <v>-3.1E-2</v>
      </c>
      <c r="Q9" s="329"/>
    </row>
    <row r="10" spans="1:17" ht="15.95" customHeight="1">
      <c r="A10" s="198">
        <v>3</v>
      </c>
      <c r="B10" s="250" t="s">
        <v>16</v>
      </c>
      <c r="C10" s="244">
        <v>4864924</v>
      </c>
      <c r="D10" s="253" t="s">
        <v>12</v>
      </c>
      <c r="E10" s="239" t="s">
        <v>300</v>
      </c>
      <c r="F10" s="244">
        <v>-1000</v>
      </c>
      <c r="G10" s="247">
        <v>23089</v>
      </c>
      <c r="H10" s="248">
        <v>22646</v>
      </c>
      <c r="I10" s="248">
        <f>G10-H10</f>
        <v>443</v>
      </c>
      <c r="J10" s="248">
        <f>$F10*I10</f>
        <v>-443000</v>
      </c>
      <c r="K10" s="750">
        <f>J10/1000000</f>
        <v>-0.443</v>
      </c>
      <c r="L10" s="247">
        <v>4037</v>
      </c>
      <c r="M10" s="248">
        <v>3995</v>
      </c>
      <c r="N10" s="248">
        <f>L10-M10</f>
        <v>42</v>
      </c>
      <c r="O10" s="248">
        <f>$F10*N10</f>
        <v>-42000</v>
      </c>
      <c r="P10" s="750">
        <f>O10/1000000</f>
        <v>-4.2000000000000003E-2</v>
      </c>
      <c r="Q10" s="332"/>
    </row>
    <row r="11" spans="1:17" ht="15.95" customHeight="1">
      <c r="A11" s="198">
        <v>4</v>
      </c>
      <c r="B11" s="250" t="s">
        <v>151</v>
      </c>
      <c r="C11" s="244" t="s">
        <v>467</v>
      </c>
      <c r="D11" s="253" t="s">
        <v>438</v>
      </c>
      <c r="E11" s="239" t="s">
        <v>300</v>
      </c>
      <c r="F11" s="244">
        <v>-1</v>
      </c>
      <c r="G11" s="247">
        <v>4304999.9400000004</v>
      </c>
      <c r="H11" s="248">
        <v>4152000</v>
      </c>
      <c r="I11" s="248">
        <f>G11-H11</f>
        <v>152999.94000000041</v>
      </c>
      <c r="J11" s="248">
        <f>$F11*I11</f>
        <v>-152999.94000000041</v>
      </c>
      <c r="K11" s="750">
        <f>J11/1000000</f>
        <v>-0.15299994000000042</v>
      </c>
      <c r="L11" s="247">
        <v>1414000</v>
      </c>
      <c r="M11" s="248">
        <v>1339000.06</v>
      </c>
      <c r="N11" s="248">
        <f>L11-M11</f>
        <v>74999.939999999944</v>
      </c>
      <c r="O11" s="248">
        <f>$F11*N11</f>
        <v>-74999.939999999944</v>
      </c>
      <c r="P11" s="750">
        <f>O11/1000000</f>
        <v>-7.4999939999999946E-2</v>
      </c>
      <c r="Q11" s="332"/>
    </row>
    <row r="12" spans="1:17" ht="15.95" customHeight="1">
      <c r="A12" s="198"/>
      <c r="B12" s="251" t="s">
        <v>17</v>
      </c>
      <c r="C12" s="244"/>
      <c r="D12" s="254"/>
      <c r="E12" s="254"/>
      <c r="F12" s="244"/>
      <c r="G12" s="247"/>
      <c r="H12" s="248"/>
      <c r="I12" s="248"/>
      <c r="J12" s="248"/>
      <c r="K12" s="750"/>
      <c r="L12" s="247"/>
      <c r="M12" s="248"/>
      <c r="N12" s="248"/>
      <c r="O12" s="248"/>
      <c r="P12" s="750"/>
      <c r="Q12" s="332"/>
    </row>
    <row r="13" spans="1:17" ht="15.95" customHeight="1">
      <c r="A13" s="198">
        <v>5</v>
      </c>
      <c r="B13" s="250" t="s">
        <v>14</v>
      </c>
      <c r="C13" s="244">
        <v>4865012</v>
      </c>
      <c r="D13" s="253" t="s">
        <v>12</v>
      </c>
      <c r="E13" s="239" t="s">
        <v>300</v>
      </c>
      <c r="F13" s="244">
        <v>-1000</v>
      </c>
      <c r="G13" s="247">
        <v>1697</v>
      </c>
      <c r="H13" s="248">
        <v>1684</v>
      </c>
      <c r="I13" s="248">
        <f>G13-H13</f>
        <v>13</v>
      </c>
      <c r="J13" s="248">
        <f>$F13*I13</f>
        <v>-13000</v>
      </c>
      <c r="K13" s="750">
        <f>J13/1000000</f>
        <v>-1.2999999999999999E-2</v>
      </c>
      <c r="L13" s="247">
        <v>1312</v>
      </c>
      <c r="M13" s="248">
        <v>999</v>
      </c>
      <c r="N13" s="248">
        <f>L13-M13</f>
        <v>313</v>
      </c>
      <c r="O13" s="248">
        <f>$F13*N13</f>
        <v>-313000</v>
      </c>
      <c r="P13" s="750">
        <f>O13/1000000</f>
        <v>-0.313</v>
      </c>
      <c r="Q13" s="340"/>
    </row>
    <row r="14" spans="1:17" ht="15.95" customHeight="1">
      <c r="A14" s="198">
        <v>6</v>
      </c>
      <c r="B14" s="250" t="s">
        <v>15</v>
      </c>
      <c r="C14" s="244">
        <v>4864896</v>
      </c>
      <c r="D14" s="253" t="s">
        <v>12</v>
      </c>
      <c r="E14" s="239" t="s">
        <v>300</v>
      </c>
      <c r="F14" s="244">
        <v>-2000</v>
      </c>
      <c r="G14" s="247">
        <v>187</v>
      </c>
      <c r="H14" s="248">
        <v>183</v>
      </c>
      <c r="I14" s="248">
        <f>G14-H14</f>
        <v>4</v>
      </c>
      <c r="J14" s="248">
        <f>$F14*I14</f>
        <v>-8000</v>
      </c>
      <c r="K14" s="750">
        <f>J14/1000000</f>
        <v>-8.0000000000000002E-3</v>
      </c>
      <c r="L14" s="247">
        <v>2771</v>
      </c>
      <c r="M14" s="248">
        <v>2759</v>
      </c>
      <c r="N14" s="248">
        <f>L14-M14</f>
        <v>12</v>
      </c>
      <c r="O14" s="248">
        <f>$F14*N14</f>
        <v>-24000</v>
      </c>
      <c r="P14" s="750">
        <f>O14/1000000</f>
        <v>-2.4E-2</v>
      </c>
      <c r="Q14" s="332"/>
    </row>
    <row r="15" spans="1:17" ht="15.95" customHeight="1">
      <c r="A15" s="198"/>
      <c r="B15" s="250"/>
      <c r="C15" s="244"/>
      <c r="D15" s="253"/>
      <c r="E15" s="239"/>
      <c r="F15" s="244"/>
      <c r="G15" s="247"/>
      <c r="H15" s="248"/>
      <c r="I15" s="248"/>
      <c r="J15" s="248"/>
      <c r="K15" s="750"/>
      <c r="L15" s="247"/>
      <c r="M15" s="248"/>
      <c r="N15" s="248"/>
      <c r="O15" s="248"/>
      <c r="P15" s="750"/>
      <c r="Q15" s="332"/>
    </row>
    <row r="16" spans="1:17" ht="16.5" customHeight="1">
      <c r="A16" s="198"/>
      <c r="B16" s="251" t="s">
        <v>20</v>
      </c>
      <c r="C16" s="244"/>
      <c r="D16" s="254"/>
      <c r="E16" s="239"/>
      <c r="F16" s="244"/>
      <c r="G16" s="247"/>
      <c r="H16" s="248"/>
      <c r="I16" s="248"/>
      <c r="J16" s="248"/>
      <c r="K16" s="750"/>
      <c r="L16" s="247"/>
      <c r="M16" s="248"/>
      <c r="N16" s="248"/>
      <c r="O16" s="248"/>
      <c r="P16" s="750"/>
      <c r="Q16" s="332"/>
    </row>
    <row r="17" spans="1:20" ht="35.25" customHeight="1">
      <c r="A17" s="734">
        <v>7</v>
      </c>
      <c r="B17" s="735" t="s">
        <v>434</v>
      </c>
      <c r="C17" s="349">
        <v>5295159</v>
      </c>
      <c r="D17" s="736" t="s">
        <v>12</v>
      </c>
      <c r="E17" s="737" t="s">
        <v>300</v>
      </c>
      <c r="F17" s="349">
        <v>-1000</v>
      </c>
      <c r="G17" s="738">
        <v>53087</v>
      </c>
      <c r="H17" s="739">
        <v>51913</v>
      </c>
      <c r="I17" s="739">
        <f>G17-H17</f>
        <v>1174</v>
      </c>
      <c r="J17" s="739">
        <f>$F17*I17</f>
        <v>-1174000</v>
      </c>
      <c r="K17" s="752">
        <f>J17/1000000</f>
        <v>-1.1739999999999999</v>
      </c>
      <c r="L17" s="738">
        <v>991803</v>
      </c>
      <c r="M17" s="739">
        <v>991797</v>
      </c>
      <c r="N17" s="739">
        <f>L17-M17</f>
        <v>6</v>
      </c>
      <c r="O17" s="739">
        <f>$F17*N17</f>
        <v>-6000</v>
      </c>
      <c r="P17" s="752">
        <f>O17/1000000</f>
        <v>-6.0000000000000001E-3</v>
      </c>
      <c r="Q17" s="454" t="s">
        <v>536</v>
      </c>
    </row>
    <row r="18" spans="1:20" ht="13.5" customHeight="1">
      <c r="A18" s="198">
        <v>8</v>
      </c>
      <c r="B18" s="250" t="s">
        <v>15</v>
      </c>
      <c r="C18" s="244">
        <v>4865016</v>
      </c>
      <c r="D18" s="253" t="s">
        <v>12</v>
      </c>
      <c r="E18" s="239" t="s">
        <v>300</v>
      </c>
      <c r="F18" s="244">
        <v>-1000</v>
      </c>
      <c r="G18" s="247">
        <v>6030</v>
      </c>
      <c r="H18" s="248">
        <v>4797</v>
      </c>
      <c r="I18" s="248">
        <f>G18-H18</f>
        <v>1233</v>
      </c>
      <c r="J18" s="248">
        <f>$F18*I18</f>
        <v>-1233000</v>
      </c>
      <c r="K18" s="750">
        <f>J18/1000000</f>
        <v>-1.2330000000000001</v>
      </c>
      <c r="L18" s="247">
        <v>999887</v>
      </c>
      <c r="M18" s="248">
        <v>999886</v>
      </c>
      <c r="N18" s="248">
        <f>L18-M18</f>
        <v>1</v>
      </c>
      <c r="O18" s="248">
        <f>$F18*N18</f>
        <v>-1000</v>
      </c>
      <c r="P18" s="750">
        <f>O18/1000000</f>
        <v>-1E-3</v>
      </c>
      <c r="Q18" s="340"/>
    </row>
    <row r="19" spans="1:20" ht="14.25" customHeight="1">
      <c r="A19" s="198">
        <v>9</v>
      </c>
      <c r="B19" s="250" t="s">
        <v>21</v>
      </c>
      <c r="C19" s="244">
        <v>4864997</v>
      </c>
      <c r="D19" s="253" t="s">
        <v>12</v>
      </c>
      <c r="E19" s="239" t="s">
        <v>300</v>
      </c>
      <c r="F19" s="244">
        <v>-1000</v>
      </c>
      <c r="G19" s="247">
        <v>44266</v>
      </c>
      <c r="H19" s="248">
        <v>42460</v>
      </c>
      <c r="I19" s="248">
        <f>G19-H19</f>
        <v>1806</v>
      </c>
      <c r="J19" s="248">
        <f>$F19*I19</f>
        <v>-1806000</v>
      </c>
      <c r="K19" s="750">
        <f>J19/1000000</f>
        <v>-1.806</v>
      </c>
      <c r="L19" s="247">
        <v>997007</v>
      </c>
      <c r="M19" s="248">
        <v>996954</v>
      </c>
      <c r="N19" s="248">
        <f>L19-M19</f>
        <v>53</v>
      </c>
      <c r="O19" s="248">
        <f>$F19*N19</f>
        <v>-53000</v>
      </c>
      <c r="P19" s="750">
        <f>O19/1000000</f>
        <v>-5.2999999999999999E-2</v>
      </c>
      <c r="Q19" s="339"/>
    </row>
    <row r="20" spans="1:20" ht="13.5" customHeight="1">
      <c r="A20" s="198">
        <v>10</v>
      </c>
      <c r="B20" s="250" t="s">
        <v>22</v>
      </c>
      <c r="C20" s="244">
        <v>5295171</v>
      </c>
      <c r="D20" s="253" t="s">
        <v>12</v>
      </c>
      <c r="E20" s="239" t="s">
        <v>300</v>
      </c>
      <c r="F20" s="244">
        <v>-500</v>
      </c>
      <c r="G20" s="247">
        <v>97784</v>
      </c>
      <c r="H20" s="248">
        <v>97678</v>
      </c>
      <c r="I20" s="248">
        <f>G20-H20</f>
        <v>106</v>
      </c>
      <c r="J20" s="248">
        <f>$F20*I20</f>
        <v>-53000</v>
      </c>
      <c r="K20" s="750">
        <f>J20/1000000</f>
        <v>-5.2999999999999999E-2</v>
      </c>
      <c r="L20" s="247">
        <v>429795</v>
      </c>
      <c r="M20" s="248">
        <v>429779</v>
      </c>
      <c r="N20" s="248">
        <f>L20-M20</f>
        <v>16</v>
      </c>
      <c r="O20" s="248">
        <f>$F20*N20</f>
        <v>-8000</v>
      </c>
      <c r="P20" s="750">
        <f>O20/1000000</f>
        <v>-8.0000000000000002E-3</v>
      </c>
      <c r="Q20" s="340" t="s">
        <v>519</v>
      </c>
      <c r="T20" s="247"/>
    </row>
    <row r="21" spans="1:20" ht="13.5" customHeight="1">
      <c r="A21" s="198"/>
      <c r="B21" s="250"/>
      <c r="C21" s="244"/>
      <c r="D21" s="253"/>
      <c r="E21" s="239"/>
      <c r="F21" s="244">
        <v>-500</v>
      </c>
      <c r="G21" s="247">
        <v>111030</v>
      </c>
      <c r="H21" s="248">
        <v>108185</v>
      </c>
      <c r="I21" s="248">
        <f>G21-H21</f>
        <v>2845</v>
      </c>
      <c r="J21" s="248">
        <f>$F21*I21</f>
        <v>-1422500</v>
      </c>
      <c r="K21" s="750">
        <f>J21/1000000</f>
        <v>-1.4225000000000001</v>
      </c>
      <c r="L21" s="247"/>
      <c r="M21" s="248"/>
      <c r="N21" s="248"/>
      <c r="O21" s="248"/>
      <c r="P21" s="750"/>
      <c r="Q21" s="340"/>
    </row>
    <row r="22" spans="1:20" ht="13.5" customHeight="1">
      <c r="A22" s="198"/>
      <c r="B22" s="250"/>
      <c r="C22" s="244"/>
      <c r="D22" s="253"/>
      <c r="E22" s="239"/>
      <c r="F22" s="244"/>
      <c r="G22" s="247"/>
      <c r="H22" s="248"/>
      <c r="I22" s="248"/>
      <c r="J22" s="248"/>
      <c r="K22" s="750"/>
      <c r="L22" s="247"/>
      <c r="M22" s="248"/>
      <c r="N22" s="248"/>
      <c r="O22" s="248"/>
      <c r="P22" s="750"/>
      <c r="Q22" s="340"/>
    </row>
    <row r="23" spans="1:20" ht="15.95" customHeight="1">
      <c r="A23" s="198"/>
      <c r="B23" s="251" t="s">
        <v>23</v>
      </c>
      <c r="C23" s="244"/>
      <c r="D23" s="254"/>
      <c r="E23" s="239"/>
      <c r="F23" s="244"/>
      <c r="G23" s="247"/>
      <c r="H23" s="248"/>
      <c r="I23" s="248"/>
      <c r="J23" s="248"/>
      <c r="K23" s="750"/>
      <c r="L23" s="247"/>
      <c r="M23" s="248"/>
      <c r="N23" s="248"/>
      <c r="O23" s="248"/>
      <c r="P23" s="750"/>
      <c r="Q23" s="332"/>
    </row>
    <row r="24" spans="1:20" ht="15.95" customHeight="1">
      <c r="A24" s="198">
        <v>11</v>
      </c>
      <c r="B24" s="250" t="s">
        <v>14</v>
      </c>
      <c r="C24" s="244">
        <v>4864930</v>
      </c>
      <c r="D24" s="253" t="s">
        <v>12</v>
      </c>
      <c r="E24" s="239" t="s">
        <v>300</v>
      </c>
      <c r="F24" s="244">
        <v>-1000</v>
      </c>
      <c r="G24" s="247">
        <v>20170</v>
      </c>
      <c r="H24" s="248">
        <v>19141</v>
      </c>
      <c r="I24" s="248">
        <f t="shared" ref="I24:I30" si="0">G24-H24</f>
        <v>1029</v>
      </c>
      <c r="J24" s="248">
        <f t="shared" ref="J24:J30" si="1">$F24*I24</f>
        <v>-1029000</v>
      </c>
      <c r="K24" s="750">
        <f t="shared" ref="K24:K30" si="2">J24/1000000</f>
        <v>-1.0289999999999999</v>
      </c>
      <c r="L24" s="247">
        <v>1706</v>
      </c>
      <c r="M24" s="248">
        <v>1703</v>
      </c>
      <c r="N24" s="248">
        <f t="shared" ref="N24:N30" si="3">L24-M24</f>
        <v>3</v>
      </c>
      <c r="O24" s="248">
        <f t="shared" ref="O24:O30" si="4">$F24*N24</f>
        <v>-3000</v>
      </c>
      <c r="P24" s="750">
        <f t="shared" ref="P24:P30" si="5">O24/1000000</f>
        <v>-3.0000000000000001E-3</v>
      </c>
      <c r="Q24" s="340"/>
    </row>
    <row r="25" spans="1:20" ht="15.95" customHeight="1">
      <c r="A25" s="198">
        <v>12</v>
      </c>
      <c r="B25" s="250" t="s">
        <v>24</v>
      </c>
      <c r="C25" s="244">
        <v>4864917</v>
      </c>
      <c r="D25" s="253" t="s">
        <v>12</v>
      </c>
      <c r="E25" s="239" t="s">
        <v>300</v>
      </c>
      <c r="F25" s="244">
        <v>-1000</v>
      </c>
      <c r="G25" s="247">
        <v>42379</v>
      </c>
      <c r="H25" s="248">
        <v>41439</v>
      </c>
      <c r="I25" s="248">
        <f>G25-H25</f>
        <v>940</v>
      </c>
      <c r="J25" s="248">
        <f>$F25*I25</f>
        <v>-940000</v>
      </c>
      <c r="K25" s="750">
        <f>J25/1000000</f>
        <v>-0.94</v>
      </c>
      <c r="L25" s="247">
        <v>10194</v>
      </c>
      <c r="M25" s="248">
        <v>10104</v>
      </c>
      <c r="N25" s="248">
        <f>L25-M25</f>
        <v>90</v>
      </c>
      <c r="O25" s="248">
        <f>$F25*N25</f>
        <v>-90000</v>
      </c>
      <c r="P25" s="750">
        <f>O25/1000000</f>
        <v>-0.09</v>
      </c>
      <c r="Q25" s="340"/>
    </row>
    <row r="26" spans="1:20" ht="16.5">
      <c r="A26" s="198">
        <v>13</v>
      </c>
      <c r="B26" s="250" t="s">
        <v>21</v>
      </c>
      <c r="C26" s="244">
        <v>4864922</v>
      </c>
      <c r="D26" s="253" t="s">
        <v>12</v>
      </c>
      <c r="E26" s="239" t="s">
        <v>300</v>
      </c>
      <c r="F26" s="244">
        <v>-1000</v>
      </c>
      <c r="G26" s="247">
        <v>68737</v>
      </c>
      <c r="H26" s="248">
        <v>67374</v>
      </c>
      <c r="I26" s="248">
        <f t="shared" si="0"/>
        <v>1363</v>
      </c>
      <c r="J26" s="248">
        <f t="shared" si="1"/>
        <v>-1363000</v>
      </c>
      <c r="K26" s="750">
        <f t="shared" si="2"/>
        <v>-1.363</v>
      </c>
      <c r="L26" s="247">
        <v>996803</v>
      </c>
      <c r="M26" s="248">
        <v>996803</v>
      </c>
      <c r="N26" s="248">
        <f t="shared" si="3"/>
        <v>0</v>
      </c>
      <c r="O26" s="248">
        <f t="shared" si="4"/>
        <v>0</v>
      </c>
      <c r="P26" s="750">
        <f t="shared" si="5"/>
        <v>0</v>
      </c>
      <c r="Q26" s="339"/>
    </row>
    <row r="27" spans="1:20" ht="16.5">
      <c r="A27" s="198">
        <v>14</v>
      </c>
      <c r="B27" s="250" t="s">
        <v>22</v>
      </c>
      <c r="C27" s="244">
        <v>40001535</v>
      </c>
      <c r="D27" s="253" t="s">
        <v>12</v>
      </c>
      <c r="E27" s="239" t="s">
        <v>300</v>
      </c>
      <c r="F27" s="244">
        <v>-1</v>
      </c>
      <c r="G27" s="247">
        <v>30877</v>
      </c>
      <c r="H27" s="248">
        <v>30877</v>
      </c>
      <c r="I27" s="248">
        <f t="shared" si="0"/>
        <v>0</v>
      </c>
      <c r="J27" s="248">
        <f t="shared" si="1"/>
        <v>0</v>
      </c>
      <c r="K27" s="750">
        <f>J27/1000</f>
        <v>0</v>
      </c>
      <c r="L27" s="247">
        <v>99999712</v>
      </c>
      <c r="M27" s="248">
        <v>99999712</v>
      </c>
      <c r="N27" s="248">
        <f t="shared" si="3"/>
        <v>0</v>
      </c>
      <c r="O27" s="248">
        <f t="shared" si="4"/>
        <v>0</v>
      </c>
      <c r="P27" s="750">
        <f>O27/1000</f>
        <v>0</v>
      </c>
      <c r="Q27" s="339"/>
    </row>
    <row r="28" spans="1:20" ht="18.75" customHeight="1">
      <c r="A28" s="198">
        <v>15</v>
      </c>
      <c r="B28" s="250" t="s">
        <v>419</v>
      </c>
      <c r="C28" s="244">
        <v>4902501</v>
      </c>
      <c r="D28" s="253" t="s">
        <v>12</v>
      </c>
      <c r="E28" s="239" t="s">
        <v>300</v>
      </c>
      <c r="F28" s="244">
        <v>2222.2199999999998</v>
      </c>
      <c r="G28" s="247">
        <v>6136</v>
      </c>
      <c r="H28" s="248">
        <v>8701</v>
      </c>
      <c r="I28" s="248">
        <f t="shared" si="0"/>
        <v>-2565</v>
      </c>
      <c r="J28" s="248">
        <f t="shared" si="1"/>
        <v>-5699994.2999999998</v>
      </c>
      <c r="K28" s="750">
        <f t="shared" si="2"/>
        <v>-5.6999943000000002</v>
      </c>
      <c r="L28" s="247">
        <v>2199</v>
      </c>
      <c r="M28" s="248">
        <v>2199</v>
      </c>
      <c r="N28" s="248">
        <f t="shared" si="3"/>
        <v>0</v>
      </c>
      <c r="O28" s="248">
        <f t="shared" si="4"/>
        <v>0</v>
      </c>
      <c r="P28" s="750">
        <f t="shared" si="5"/>
        <v>0</v>
      </c>
      <c r="Q28" s="332" t="s">
        <v>529</v>
      </c>
    </row>
    <row r="29" spans="1:20" ht="18.75" customHeight="1">
      <c r="A29" s="198"/>
      <c r="B29" s="250"/>
      <c r="C29" s="244"/>
      <c r="D29" s="253"/>
      <c r="E29" s="239"/>
      <c r="F29" s="244"/>
      <c r="G29" s="247"/>
      <c r="H29" s="248"/>
      <c r="I29" s="248"/>
      <c r="J29" s="248"/>
      <c r="K29" s="750">
        <v>-1.3680000000000001</v>
      </c>
      <c r="L29" s="247"/>
      <c r="M29" s="248"/>
      <c r="N29" s="248"/>
      <c r="O29" s="248"/>
      <c r="P29" s="750"/>
      <c r="Q29" s="332" t="s">
        <v>530</v>
      </c>
    </row>
    <row r="30" spans="1:20" ht="18.75" customHeight="1">
      <c r="A30" s="198">
        <v>16</v>
      </c>
      <c r="B30" s="250" t="s">
        <v>418</v>
      </c>
      <c r="C30" s="244">
        <v>4902484</v>
      </c>
      <c r="D30" s="253" t="s">
        <v>12</v>
      </c>
      <c r="E30" s="239" t="s">
        <v>300</v>
      </c>
      <c r="F30" s="244">
        <v>500</v>
      </c>
      <c r="G30" s="247">
        <v>604003</v>
      </c>
      <c r="H30" s="248">
        <v>608206</v>
      </c>
      <c r="I30" s="248">
        <f t="shared" si="0"/>
        <v>-4203</v>
      </c>
      <c r="J30" s="248">
        <f t="shared" si="1"/>
        <v>-2101500</v>
      </c>
      <c r="K30" s="750">
        <f t="shared" si="2"/>
        <v>-2.1015000000000001</v>
      </c>
      <c r="L30" s="247">
        <v>999935</v>
      </c>
      <c r="M30" s="248">
        <v>999935</v>
      </c>
      <c r="N30" s="248">
        <f t="shared" si="3"/>
        <v>0</v>
      </c>
      <c r="O30" s="248">
        <f t="shared" si="4"/>
        <v>0</v>
      </c>
      <c r="P30" s="750">
        <f t="shared" si="5"/>
        <v>0</v>
      </c>
      <c r="Q30" s="332"/>
    </row>
    <row r="31" spans="1:20" ht="18.75" customHeight="1">
      <c r="A31" s="198"/>
      <c r="B31" s="251" t="s">
        <v>385</v>
      </c>
      <c r="C31" s="244"/>
      <c r="D31" s="253"/>
      <c r="E31" s="239"/>
      <c r="F31" s="244"/>
      <c r="G31" s="247"/>
      <c r="H31" s="248"/>
      <c r="I31" s="248"/>
      <c r="J31" s="248"/>
      <c r="K31" s="750"/>
      <c r="L31" s="247"/>
      <c r="M31" s="248"/>
      <c r="N31" s="248"/>
      <c r="O31" s="248"/>
      <c r="P31" s="750"/>
      <c r="Q31" s="332"/>
    </row>
    <row r="32" spans="1:20" ht="15.75" customHeight="1">
      <c r="A32" s="198">
        <v>17</v>
      </c>
      <c r="B32" s="250" t="s">
        <v>14</v>
      </c>
      <c r="C32" s="244">
        <v>4864963</v>
      </c>
      <c r="D32" s="253" t="s">
        <v>12</v>
      </c>
      <c r="E32" s="239" t="s">
        <v>300</v>
      </c>
      <c r="F32" s="244">
        <v>-1000</v>
      </c>
      <c r="G32" s="247">
        <v>19010</v>
      </c>
      <c r="H32" s="248">
        <v>18679</v>
      </c>
      <c r="I32" s="248">
        <f>G32-H32</f>
        <v>331</v>
      </c>
      <c r="J32" s="248">
        <f>$F32*I32</f>
        <v>-331000</v>
      </c>
      <c r="K32" s="750">
        <f>J32/1000000</f>
        <v>-0.33100000000000002</v>
      </c>
      <c r="L32" s="247">
        <v>6744</v>
      </c>
      <c r="M32" s="248">
        <v>6627</v>
      </c>
      <c r="N32" s="248">
        <f>L32-M32</f>
        <v>117</v>
      </c>
      <c r="O32" s="248">
        <f>$F32*N32</f>
        <v>-117000</v>
      </c>
      <c r="P32" s="750">
        <f>O32/1000000</f>
        <v>-0.11700000000000001</v>
      </c>
      <c r="Q32" s="332"/>
    </row>
    <row r="33" spans="1:17" ht="15.95" customHeight="1">
      <c r="A33" s="198">
        <v>18</v>
      </c>
      <c r="B33" s="250" t="s">
        <v>15</v>
      </c>
      <c r="C33" s="244">
        <v>4865043</v>
      </c>
      <c r="D33" s="253" t="s">
        <v>12</v>
      </c>
      <c r="E33" s="239" t="s">
        <v>300</v>
      </c>
      <c r="F33" s="244">
        <v>-1000</v>
      </c>
      <c r="G33" s="247">
        <v>1535</v>
      </c>
      <c r="H33" s="248">
        <v>1404</v>
      </c>
      <c r="I33" s="248">
        <f>G33-H33</f>
        <v>131</v>
      </c>
      <c r="J33" s="248">
        <f>$F33*I33</f>
        <v>-131000</v>
      </c>
      <c r="K33" s="750">
        <f>J33/1000000</f>
        <v>-0.13100000000000001</v>
      </c>
      <c r="L33" s="247">
        <v>19351</v>
      </c>
      <c r="M33" s="248">
        <v>18530</v>
      </c>
      <c r="N33" s="248">
        <f>L33-M33</f>
        <v>821</v>
      </c>
      <c r="O33" s="248">
        <f>$F33*N33</f>
        <v>-821000</v>
      </c>
      <c r="P33" s="750">
        <f>O33/1000000</f>
        <v>-0.82099999999999995</v>
      </c>
      <c r="Q33" s="332"/>
    </row>
    <row r="34" spans="1:17" ht="15.95" customHeight="1">
      <c r="A34" s="198">
        <v>19</v>
      </c>
      <c r="B34" s="250" t="s">
        <v>16</v>
      </c>
      <c r="C34" s="244">
        <v>4865052</v>
      </c>
      <c r="D34" s="253" t="s">
        <v>12</v>
      </c>
      <c r="E34" s="239" t="s">
        <v>300</v>
      </c>
      <c r="F34" s="244">
        <v>-1000</v>
      </c>
      <c r="G34" s="247">
        <v>67312</v>
      </c>
      <c r="H34" s="248">
        <v>66872</v>
      </c>
      <c r="I34" s="248">
        <f>G34-H34</f>
        <v>440</v>
      </c>
      <c r="J34" s="248">
        <f>$F34*I34</f>
        <v>-440000</v>
      </c>
      <c r="K34" s="750">
        <f>J34/1000000</f>
        <v>-0.44</v>
      </c>
      <c r="L34" s="247">
        <v>4955</v>
      </c>
      <c r="M34" s="248">
        <v>4886</v>
      </c>
      <c r="N34" s="248">
        <f>L34-M34</f>
        <v>69</v>
      </c>
      <c r="O34" s="248">
        <f>$F34*N34</f>
        <v>-69000</v>
      </c>
      <c r="P34" s="750">
        <f>O34/1000000</f>
        <v>-6.9000000000000006E-2</v>
      </c>
      <c r="Q34" s="332"/>
    </row>
    <row r="35" spans="1:17" ht="15.95" customHeight="1">
      <c r="A35" s="198"/>
      <c r="B35" s="251" t="s">
        <v>25</v>
      </c>
      <c r="C35" s="244"/>
      <c r="D35" s="254"/>
      <c r="E35" s="239"/>
      <c r="F35" s="244"/>
      <c r="G35" s="247"/>
      <c r="H35" s="248"/>
      <c r="I35" s="248"/>
      <c r="J35" s="248"/>
      <c r="K35" s="750"/>
      <c r="L35" s="247"/>
      <c r="M35" s="248"/>
      <c r="N35" s="248"/>
      <c r="O35" s="248"/>
      <c r="P35" s="750"/>
      <c r="Q35" s="332"/>
    </row>
    <row r="36" spans="1:17" ht="15.95" customHeight="1">
      <c r="A36" s="198">
        <v>20</v>
      </c>
      <c r="B36" s="250" t="s">
        <v>381</v>
      </c>
      <c r="C36" s="244">
        <v>4865057</v>
      </c>
      <c r="D36" s="253" t="s">
        <v>12</v>
      </c>
      <c r="E36" s="239" t="s">
        <v>300</v>
      </c>
      <c r="F36" s="244">
        <v>300</v>
      </c>
      <c r="G36" s="247">
        <v>999038</v>
      </c>
      <c r="H36" s="248">
        <v>999041</v>
      </c>
      <c r="I36" s="248">
        <f t="shared" ref="I36:I42" si="6">G36-H36</f>
        <v>-3</v>
      </c>
      <c r="J36" s="248">
        <f t="shared" ref="J36:J42" si="7">$F36*I36</f>
        <v>-900</v>
      </c>
      <c r="K36" s="750">
        <f t="shared" ref="K36:K42" si="8">J36/1000000</f>
        <v>-8.9999999999999998E-4</v>
      </c>
      <c r="L36" s="247">
        <v>996570</v>
      </c>
      <c r="M36" s="248">
        <v>996727</v>
      </c>
      <c r="N36" s="248">
        <f t="shared" ref="N36:N42" si="9">L36-M36</f>
        <v>-157</v>
      </c>
      <c r="O36" s="248">
        <f t="shared" ref="O36:O42" si="10">$F36*N36</f>
        <v>-47100</v>
      </c>
      <c r="P36" s="750">
        <f t="shared" ref="P36:P42" si="11">O36/1000000</f>
        <v>-4.7100000000000003E-2</v>
      </c>
      <c r="Q36" s="353"/>
    </row>
    <row r="37" spans="1:17" ht="15.95" customHeight="1">
      <c r="A37" s="198">
        <v>21</v>
      </c>
      <c r="B37" s="250" t="s">
        <v>26</v>
      </c>
      <c r="C37" s="244">
        <v>4865182</v>
      </c>
      <c r="D37" s="253" t="s">
        <v>12</v>
      </c>
      <c r="E37" s="239" t="s">
        <v>300</v>
      </c>
      <c r="F37" s="244">
        <v>4000</v>
      </c>
      <c r="G37" s="247">
        <v>999522</v>
      </c>
      <c r="H37" s="248">
        <v>999522</v>
      </c>
      <c r="I37" s="248">
        <f t="shared" si="6"/>
        <v>0</v>
      </c>
      <c r="J37" s="248">
        <f t="shared" si="7"/>
        <v>0</v>
      </c>
      <c r="K37" s="750">
        <f t="shared" si="8"/>
        <v>0</v>
      </c>
      <c r="L37" s="247">
        <v>999400</v>
      </c>
      <c r="M37" s="248">
        <v>999409</v>
      </c>
      <c r="N37" s="248">
        <f t="shared" si="9"/>
        <v>-9</v>
      </c>
      <c r="O37" s="248">
        <f t="shared" si="10"/>
        <v>-36000</v>
      </c>
      <c r="P37" s="750">
        <f t="shared" si="11"/>
        <v>-3.5999999999999997E-2</v>
      </c>
      <c r="Q37" s="332"/>
    </row>
    <row r="38" spans="1:17" ht="15.95" customHeight="1">
      <c r="A38" s="198">
        <v>22</v>
      </c>
      <c r="B38" s="250" t="s">
        <v>27</v>
      </c>
      <c r="C38" s="244">
        <v>4864880</v>
      </c>
      <c r="D38" s="253" t="s">
        <v>12</v>
      </c>
      <c r="E38" s="239" t="s">
        <v>300</v>
      </c>
      <c r="F38" s="244">
        <v>500</v>
      </c>
      <c r="G38" s="247">
        <v>1921</v>
      </c>
      <c r="H38" s="248">
        <v>1923</v>
      </c>
      <c r="I38" s="248">
        <f t="shared" si="6"/>
        <v>-2</v>
      </c>
      <c r="J38" s="248">
        <f t="shared" si="7"/>
        <v>-1000</v>
      </c>
      <c r="K38" s="750">
        <f t="shared" si="8"/>
        <v>-1E-3</v>
      </c>
      <c r="L38" s="247">
        <v>19518</v>
      </c>
      <c r="M38" s="248">
        <v>19472</v>
      </c>
      <c r="N38" s="248">
        <f t="shared" si="9"/>
        <v>46</v>
      </c>
      <c r="O38" s="248">
        <f t="shared" si="10"/>
        <v>23000</v>
      </c>
      <c r="P38" s="750">
        <f t="shared" si="11"/>
        <v>2.3E-2</v>
      </c>
      <c r="Q38" s="332"/>
    </row>
    <row r="39" spans="1:17" ht="15.95" customHeight="1">
      <c r="A39" s="198">
        <v>23</v>
      </c>
      <c r="B39" s="250" t="s">
        <v>28</v>
      </c>
      <c r="C39" s="244">
        <v>4864860</v>
      </c>
      <c r="D39" s="253" t="s">
        <v>12</v>
      </c>
      <c r="E39" s="239" t="s">
        <v>300</v>
      </c>
      <c r="F39" s="244">
        <v>500</v>
      </c>
      <c r="G39" s="247">
        <v>11548</v>
      </c>
      <c r="H39" s="248">
        <v>11540</v>
      </c>
      <c r="I39" s="248">
        <f>G39-H39</f>
        <v>8</v>
      </c>
      <c r="J39" s="248">
        <f>$F39*I39</f>
        <v>4000</v>
      </c>
      <c r="K39" s="750">
        <f>J39/1000000</f>
        <v>4.0000000000000001E-3</v>
      </c>
      <c r="L39" s="247">
        <v>33872</v>
      </c>
      <c r="M39" s="248">
        <v>33777</v>
      </c>
      <c r="N39" s="248">
        <f>L39-M39</f>
        <v>95</v>
      </c>
      <c r="O39" s="248">
        <f>$F39*N39</f>
        <v>47500</v>
      </c>
      <c r="P39" s="750">
        <f>O39/1000000</f>
        <v>4.7500000000000001E-2</v>
      </c>
      <c r="Q39" s="332"/>
    </row>
    <row r="40" spans="1:17" ht="15.95" customHeight="1">
      <c r="A40" s="198">
        <v>24</v>
      </c>
      <c r="B40" s="250" t="s">
        <v>29</v>
      </c>
      <c r="C40" s="244">
        <v>4902486</v>
      </c>
      <c r="D40" s="253" t="s">
        <v>12</v>
      </c>
      <c r="E40" s="239" t="s">
        <v>300</v>
      </c>
      <c r="F40" s="244">
        <v>150</v>
      </c>
      <c r="G40" s="247">
        <v>995104</v>
      </c>
      <c r="H40" s="248">
        <v>995131</v>
      </c>
      <c r="I40" s="248">
        <f t="shared" si="6"/>
        <v>-27</v>
      </c>
      <c r="J40" s="248">
        <f t="shared" si="7"/>
        <v>-4050</v>
      </c>
      <c r="K40" s="750">
        <f t="shared" si="8"/>
        <v>-4.0499999999999998E-3</v>
      </c>
      <c r="L40" s="247">
        <v>995901</v>
      </c>
      <c r="M40" s="248">
        <v>997731</v>
      </c>
      <c r="N40" s="248">
        <f t="shared" si="9"/>
        <v>-1830</v>
      </c>
      <c r="O40" s="248">
        <f t="shared" si="10"/>
        <v>-274500</v>
      </c>
      <c r="P40" s="750">
        <f t="shared" si="11"/>
        <v>-0.27450000000000002</v>
      </c>
      <c r="Q40" s="340"/>
    </row>
    <row r="41" spans="1:17" ht="46.5" customHeight="1">
      <c r="A41" s="198">
        <v>25</v>
      </c>
      <c r="B41" s="250" t="s">
        <v>324</v>
      </c>
      <c r="C41" s="244">
        <v>4865117</v>
      </c>
      <c r="D41" s="253" t="s">
        <v>12</v>
      </c>
      <c r="E41" s="239" t="s">
        <v>300</v>
      </c>
      <c r="F41" s="609">
        <v>-1333.3330000000001</v>
      </c>
      <c r="G41" s="247">
        <v>45</v>
      </c>
      <c r="H41" s="248">
        <v>43</v>
      </c>
      <c r="I41" s="248">
        <f t="shared" si="6"/>
        <v>2</v>
      </c>
      <c r="J41" s="248">
        <f t="shared" si="7"/>
        <v>-2666.6660000000002</v>
      </c>
      <c r="K41" s="750">
        <f t="shared" si="8"/>
        <v>-2.6666660000000003E-3</v>
      </c>
      <c r="L41" s="247">
        <v>989020</v>
      </c>
      <c r="M41" s="248">
        <v>988907</v>
      </c>
      <c r="N41" s="248">
        <f t="shared" si="9"/>
        <v>113</v>
      </c>
      <c r="O41" s="248">
        <f t="shared" si="10"/>
        <v>-150666.62900000002</v>
      </c>
      <c r="P41" s="750">
        <f t="shared" si="11"/>
        <v>-0.15066662900000002</v>
      </c>
      <c r="Q41" s="501"/>
    </row>
    <row r="42" spans="1:17" ht="15.75" customHeight="1">
      <c r="A42" s="198">
        <v>26</v>
      </c>
      <c r="B42" s="250" t="s">
        <v>364</v>
      </c>
      <c r="C42" s="244">
        <v>4864846</v>
      </c>
      <c r="D42" s="253" t="s">
        <v>12</v>
      </c>
      <c r="E42" s="239" t="s">
        <v>300</v>
      </c>
      <c r="F42" s="244">
        <v>1000</v>
      </c>
      <c r="G42" s="247">
        <v>999679</v>
      </c>
      <c r="H42" s="248">
        <v>999680</v>
      </c>
      <c r="I42" s="248">
        <f t="shared" si="6"/>
        <v>-1</v>
      </c>
      <c r="J42" s="248">
        <f t="shared" si="7"/>
        <v>-1000</v>
      </c>
      <c r="K42" s="750">
        <f t="shared" si="8"/>
        <v>-1E-3</v>
      </c>
      <c r="L42" s="247">
        <v>998016</v>
      </c>
      <c r="M42" s="248">
        <v>998365</v>
      </c>
      <c r="N42" s="248">
        <f t="shared" si="9"/>
        <v>-349</v>
      </c>
      <c r="O42" s="248">
        <f t="shared" si="10"/>
        <v>-349000</v>
      </c>
      <c r="P42" s="750">
        <f t="shared" si="11"/>
        <v>-0.34899999999999998</v>
      </c>
      <c r="Q42" s="339"/>
    </row>
    <row r="43" spans="1:17" ht="15.95" customHeight="1">
      <c r="A43" s="198"/>
      <c r="B43" s="252" t="s">
        <v>30</v>
      </c>
      <c r="C43" s="244"/>
      <c r="D43" s="253"/>
      <c r="E43" s="239"/>
      <c r="F43" s="244"/>
      <c r="G43" s="247"/>
      <c r="H43" s="248"/>
      <c r="I43" s="248"/>
      <c r="J43" s="248"/>
      <c r="K43" s="750"/>
      <c r="L43" s="247"/>
      <c r="M43" s="248"/>
      <c r="N43" s="248"/>
      <c r="O43" s="248"/>
      <c r="P43" s="750"/>
      <c r="Q43" s="332"/>
    </row>
    <row r="44" spans="1:17" ht="13.5" customHeight="1">
      <c r="A44" s="198">
        <v>27</v>
      </c>
      <c r="B44" s="250" t="s">
        <v>498</v>
      </c>
      <c r="C44" s="244">
        <v>5128479</v>
      </c>
      <c r="D44" s="253" t="s">
        <v>12</v>
      </c>
      <c r="E44" s="239" t="s">
        <v>300</v>
      </c>
      <c r="F44" s="244">
        <v>1000</v>
      </c>
      <c r="G44" s="247">
        <v>986786</v>
      </c>
      <c r="H44" s="248">
        <v>988999</v>
      </c>
      <c r="I44" s="248">
        <f>G44-H44</f>
        <v>-2213</v>
      </c>
      <c r="J44" s="248">
        <f>$F44*I44</f>
        <v>-2213000</v>
      </c>
      <c r="K44" s="750">
        <f>J44/1000000</f>
        <v>-2.2130000000000001</v>
      </c>
      <c r="L44" s="247">
        <v>999946</v>
      </c>
      <c r="M44" s="248">
        <v>999946</v>
      </c>
      <c r="N44" s="248">
        <f>L44-M44</f>
        <v>0</v>
      </c>
      <c r="O44" s="248">
        <f>$F44*N44</f>
        <v>0</v>
      </c>
      <c r="P44" s="750">
        <f>O44/1000000</f>
        <v>0</v>
      </c>
      <c r="Q44" s="339"/>
    </row>
    <row r="45" spans="1:17" ht="13.5" customHeight="1">
      <c r="A45" s="198">
        <v>28</v>
      </c>
      <c r="B45" s="250" t="s">
        <v>499</v>
      </c>
      <c r="C45" s="244">
        <v>4902482</v>
      </c>
      <c r="D45" s="253" t="s">
        <v>12</v>
      </c>
      <c r="E45" s="239" t="s">
        <v>300</v>
      </c>
      <c r="F45" s="244">
        <v>500</v>
      </c>
      <c r="G45" s="247">
        <v>858891</v>
      </c>
      <c r="H45" s="248">
        <v>862742</v>
      </c>
      <c r="I45" s="248">
        <f>G45-H45</f>
        <v>-3851</v>
      </c>
      <c r="J45" s="248">
        <f>$F45*I45</f>
        <v>-1925500</v>
      </c>
      <c r="K45" s="750">
        <f>J45/1000000</f>
        <v>-1.9255</v>
      </c>
      <c r="L45" s="247">
        <v>998934</v>
      </c>
      <c r="M45" s="248">
        <v>998934</v>
      </c>
      <c r="N45" s="248">
        <f>L45-M45</f>
        <v>0</v>
      </c>
      <c r="O45" s="248">
        <f>$F45*N45</f>
        <v>0</v>
      </c>
      <c r="P45" s="750">
        <f>O45/1000000</f>
        <v>0</v>
      </c>
      <c r="Q45" s="339"/>
    </row>
    <row r="46" spans="1:17" ht="13.5" customHeight="1">
      <c r="A46" s="198">
        <v>29</v>
      </c>
      <c r="B46" s="250" t="s">
        <v>31</v>
      </c>
      <c r="C46" s="244">
        <v>4864861</v>
      </c>
      <c r="D46" s="253" t="s">
        <v>12</v>
      </c>
      <c r="E46" s="239" t="s">
        <v>300</v>
      </c>
      <c r="F46" s="244">
        <v>1000</v>
      </c>
      <c r="G46" s="247">
        <v>999732</v>
      </c>
      <c r="H46" s="248">
        <v>999830</v>
      </c>
      <c r="I46" s="199">
        <f>G46-H46</f>
        <v>-98</v>
      </c>
      <c r="J46" s="199">
        <f>$F46*I46</f>
        <v>-98000</v>
      </c>
      <c r="K46" s="751">
        <f>J46/1000000</f>
        <v>-9.8000000000000004E-2</v>
      </c>
      <c r="L46" s="247">
        <v>999999</v>
      </c>
      <c r="M46" s="248">
        <v>999999</v>
      </c>
      <c r="N46" s="199">
        <f>L46-M46</f>
        <v>0</v>
      </c>
      <c r="O46" s="199">
        <f>$F46*N46</f>
        <v>0</v>
      </c>
      <c r="P46" s="751">
        <f>O46/1000000</f>
        <v>0</v>
      </c>
      <c r="Q46" s="353"/>
    </row>
    <row r="47" spans="1:17" ht="13.5" customHeight="1">
      <c r="A47" s="198">
        <v>30</v>
      </c>
      <c r="B47" s="250" t="s">
        <v>32</v>
      </c>
      <c r="C47" s="244">
        <v>4865184</v>
      </c>
      <c r="D47" s="253" t="s">
        <v>12</v>
      </c>
      <c r="E47" s="239" t="s">
        <v>300</v>
      </c>
      <c r="F47" s="244">
        <v>2000</v>
      </c>
      <c r="G47" s="247">
        <v>88</v>
      </c>
      <c r="H47" s="248">
        <v>69</v>
      </c>
      <c r="I47" s="248">
        <f>G47-H47</f>
        <v>19</v>
      </c>
      <c r="J47" s="248">
        <f>$F47*I47</f>
        <v>38000</v>
      </c>
      <c r="K47" s="750">
        <f>J47/1000000</f>
        <v>3.7999999999999999E-2</v>
      </c>
      <c r="L47" s="247">
        <v>116</v>
      </c>
      <c r="M47" s="248">
        <v>113</v>
      </c>
      <c r="N47" s="248">
        <f>L47-M47</f>
        <v>3</v>
      </c>
      <c r="O47" s="248">
        <f>$F47*N47</f>
        <v>6000</v>
      </c>
      <c r="P47" s="750">
        <f>O47/1000000</f>
        <v>6.0000000000000001E-3</v>
      </c>
      <c r="Q47" s="332"/>
    </row>
    <row r="48" spans="1:17" ht="13.5" customHeight="1">
      <c r="A48" s="198"/>
      <c r="B48" s="251" t="s">
        <v>33</v>
      </c>
      <c r="C48" s="244"/>
      <c r="D48" s="254"/>
      <c r="E48" s="239"/>
      <c r="F48" s="244"/>
      <c r="G48" s="247"/>
      <c r="H48" s="248"/>
      <c r="I48" s="248"/>
      <c r="J48" s="248"/>
      <c r="K48" s="750"/>
      <c r="L48" s="247"/>
      <c r="M48" s="248"/>
      <c r="N48" s="248"/>
      <c r="O48" s="248"/>
      <c r="P48" s="750"/>
      <c r="Q48" s="332"/>
    </row>
    <row r="49" spans="1:17" ht="13.5" customHeight="1">
      <c r="A49" s="198">
        <v>31</v>
      </c>
      <c r="B49" s="250" t="s">
        <v>34</v>
      </c>
      <c r="C49" s="244">
        <v>4865041</v>
      </c>
      <c r="D49" s="253" t="s">
        <v>12</v>
      </c>
      <c r="E49" s="239" t="s">
        <v>300</v>
      </c>
      <c r="F49" s="244">
        <v>-1000</v>
      </c>
      <c r="G49" s="247">
        <v>66053</v>
      </c>
      <c r="H49" s="248">
        <v>65397</v>
      </c>
      <c r="I49" s="248">
        <f>G49-H49</f>
        <v>656</v>
      </c>
      <c r="J49" s="248">
        <f>$F49*I49</f>
        <v>-656000</v>
      </c>
      <c r="K49" s="750">
        <f>J49/1000000</f>
        <v>-0.65600000000000003</v>
      </c>
      <c r="L49" s="247">
        <v>996004</v>
      </c>
      <c r="M49" s="248">
        <v>995912</v>
      </c>
      <c r="N49" s="248">
        <f>L49-M49</f>
        <v>92</v>
      </c>
      <c r="O49" s="248">
        <f>$F49*N49</f>
        <v>-92000</v>
      </c>
      <c r="P49" s="750">
        <f>O49/1000000</f>
        <v>-9.1999999999999998E-2</v>
      </c>
      <c r="Q49" s="332"/>
    </row>
    <row r="50" spans="1:17" ht="13.5" customHeight="1">
      <c r="A50" s="198">
        <v>32</v>
      </c>
      <c r="B50" s="250" t="s">
        <v>15</v>
      </c>
      <c r="C50" s="244">
        <v>4902499</v>
      </c>
      <c r="D50" s="253" t="s">
        <v>12</v>
      </c>
      <c r="E50" s="239" t="s">
        <v>300</v>
      </c>
      <c r="F50" s="244">
        <v>-1000</v>
      </c>
      <c r="G50" s="247">
        <v>13899</v>
      </c>
      <c r="H50" s="248">
        <v>12839</v>
      </c>
      <c r="I50" s="248">
        <f>G50-H50</f>
        <v>1060</v>
      </c>
      <c r="J50" s="248">
        <f>$F50*I50</f>
        <v>-1060000</v>
      </c>
      <c r="K50" s="750">
        <f>J50/1000000</f>
        <v>-1.06</v>
      </c>
      <c r="L50" s="247">
        <v>1277</v>
      </c>
      <c r="M50" s="248">
        <v>1206</v>
      </c>
      <c r="N50" s="248">
        <f>L50-M50</f>
        <v>71</v>
      </c>
      <c r="O50" s="248">
        <f>$F50*N50</f>
        <v>-71000</v>
      </c>
      <c r="P50" s="750">
        <f>O50/1000000</f>
        <v>-7.0999999999999994E-2</v>
      </c>
      <c r="Q50" s="329"/>
    </row>
    <row r="51" spans="1:17" ht="13.5" customHeight="1">
      <c r="A51" s="198">
        <v>33</v>
      </c>
      <c r="B51" s="250" t="s">
        <v>16</v>
      </c>
      <c r="C51" s="244">
        <v>4864788</v>
      </c>
      <c r="D51" s="253" t="s">
        <v>12</v>
      </c>
      <c r="E51" s="239" t="s">
        <v>300</v>
      </c>
      <c r="F51" s="244">
        <v>-2000</v>
      </c>
      <c r="G51" s="247">
        <v>54262</v>
      </c>
      <c r="H51" s="248">
        <v>51915</v>
      </c>
      <c r="I51" s="248">
        <f>G51-H51</f>
        <v>2347</v>
      </c>
      <c r="J51" s="248">
        <f>$F51*I51</f>
        <v>-4694000</v>
      </c>
      <c r="K51" s="750">
        <f>J51/1000000</f>
        <v>-4.694</v>
      </c>
      <c r="L51" s="247">
        <v>535</v>
      </c>
      <c r="M51" s="248">
        <v>512</v>
      </c>
      <c r="N51" s="248">
        <f>L51-M51</f>
        <v>23</v>
      </c>
      <c r="O51" s="248">
        <f>$F51*N51</f>
        <v>-46000</v>
      </c>
      <c r="P51" s="750">
        <f>O51/1000000</f>
        <v>-4.5999999999999999E-2</v>
      </c>
      <c r="Q51" s="329"/>
    </row>
    <row r="52" spans="1:17" ht="14.25" customHeight="1">
      <c r="A52" s="198"/>
      <c r="B52" s="251" t="s">
        <v>35</v>
      </c>
      <c r="C52" s="244"/>
      <c r="D52" s="254"/>
      <c r="E52" s="239"/>
      <c r="F52" s="244"/>
      <c r="G52" s="247"/>
      <c r="H52" s="248"/>
      <c r="I52" s="248"/>
      <c r="J52" s="248"/>
      <c r="K52" s="750"/>
      <c r="L52" s="247"/>
      <c r="M52" s="248"/>
      <c r="N52" s="248"/>
      <c r="O52" s="248"/>
      <c r="P52" s="750"/>
      <c r="Q52" s="332"/>
    </row>
    <row r="53" spans="1:17" ht="15.95" customHeight="1">
      <c r="A53" s="198">
        <v>34</v>
      </c>
      <c r="B53" s="250" t="s">
        <v>36</v>
      </c>
      <c r="C53" s="244">
        <v>4864847</v>
      </c>
      <c r="D53" s="253" t="s">
        <v>12</v>
      </c>
      <c r="E53" s="239" t="s">
        <v>300</v>
      </c>
      <c r="F53" s="244">
        <v>-2500</v>
      </c>
      <c r="G53" s="247">
        <v>3776</v>
      </c>
      <c r="H53" s="248">
        <v>3396</v>
      </c>
      <c r="I53" s="248">
        <f>G53-H53</f>
        <v>380</v>
      </c>
      <c r="J53" s="248">
        <f>$F53*I53</f>
        <v>-950000</v>
      </c>
      <c r="K53" s="750">
        <f>J53/1000000</f>
        <v>-0.95</v>
      </c>
      <c r="L53" s="247">
        <v>552</v>
      </c>
      <c r="M53" s="248">
        <v>543</v>
      </c>
      <c r="N53" s="248">
        <f>L53-M53</f>
        <v>9</v>
      </c>
      <c r="O53" s="248">
        <f>$F53*N53</f>
        <v>-22500</v>
      </c>
      <c r="P53" s="751">
        <f>O53/1000000</f>
        <v>-2.2499999999999999E-2</v>
      </c>
      <c r="Q53" s="340"/>
    </row>
    <row r="54" spans="1:17" ht="15.75" customHeight="1">
      <c r="A54" s="198"/>
      <c r="B54" s="251" t="s">
        <v>332</v>
      </c>
      <c r="C54" s="244"/>
      <c r="D54" s="253"/>
      <c r="E54" s="239"/>
      <c r="F54" s="244"/>
      <c r="G54" s="247"/>
      <c r="H54" s="248"/>
      <c r="I54" s="248"/>
      <c r="J54" s="248"/>
      <c r="K54" s="750"/>
      <c r="L54" s="247"/>
      <c r="M54" s="248"/>
      <c r="N54" s="248"/>
      <c r="O54" s="248"/>
      <c r="P54" s="750"/>
      <c r="Q54" s="332"/>
    </row>
    <row r="55" spans="1:17" ht="15.95" customHeight="1">
      <c r="A55" s="198">
        <v>35</v>
      </c>
      <c r="B55" s="250" t="s">
        <v>380</v>
      </c>
      <c r="C55" s="244">
        <v>4864892</v>
      </c>
      <c r="D55" s="253" t="s">
        <v>12</v>
      </c>
      <c r="E55" s="239" t="s">
        <v>300</v>
      </c>
      <c r="F55" s="244">
        <v>-4000</v>
      </c>
      <c r="G55" s="247">
        <v>22048</v>
      </c>
      <c r="H55" s="248">
        <v>21697</v>
      </c>
      <c r="I55" s="248">
        <f>G55-H55</f>
        <v>351</v>
      </c>
      <c r="J55" s="248">
        <f>$F55*I55</f>
        <v>-1404000</v>
      </c>
      <c r="K55" s="750">
        <f>J55/1000000</f>
        <v>-1.4039999999999999</v>
      </c>
      <c r="L55" s="247">
        <v>2971</v>
      </c>
      <c r="M55" s="248">
        <v>2946</v>
      </c>
      <c r="N55" s="248">
        <f>L55-M55</f>
        <v>25</v>
      </c>
      <c r="O55" s="248">
        <f>$F55*N55</f>
        <v>-100000</v>
      </c>
      <c r="P55" s="750">
        <f>O55/1000000</f>
        <v>-0.1</v>
      </c>
      <c r="Q55" s="332"/>
    </row>
    <row r="56" spans="1:17" ht="18.75" customHeight="1">
      <c r="A56" s="198">
        <v>36</v>
      </c>
      <c r="B56" s="250" t="s">
        <v>339</v>
      </c>
      <c r="C56" s="244">
        <v>4864992</v>
      </c>
      <c r="D56" s="253" t="s">
        <v>12</v>
      </c>
      <c r="E56" s="239" t="s">
        <v>300</v>
      </c>
      <c r="F56" s="244">
        <v>-1000</v>
      </c>
      <c r="G56" s="247">
        <v>185215</v>
      </c>
      <c r="H56" s="248">
        <v>184701</v>
      </c>
      <c r="I56" s="248">
        <f>G56-H56</f>
        <v>514</v>
      </c>
      <c r="J56" s="248">
        <f>$F56*I56</f>
        <v>-514000</v>
      </c>
      <c r="K56" s="750">
        <f>J56/1000000</f>
        <v>-0.51400000000000001</v>
      </c>
      <c r="L56" s="247">
        <v>3330</v>
      </c>
      <c r="M56" s="248">
        <v>3291</v>
      </c>
      <c r="N56" s="248">
        <f>L56-M56</f>
        <v>39</v>
      </c>
      <c r="O56" s="248">
        <f>$F56*N56</f>
        <v>-39000</v>
      </c>
      <c r="P56" s="750">
        <f>O56/1000000</f>
        <v>-3.9E-2</v>
      </c>
      <c r="Q56" s="545"/>
    </row>
    <row r="57" spans="1:17" ht="15.95" customHeight="1">
      <c r="A57" s="198">
        <v>37</v>
      </c>
      <c r="B57" s="250" t="s">
        <v>333</v>
      </c>
      <c r="C57" s="244">
        <v>4864827</v>
      </c>
      <c r="D57" s="253" t="s">
        <v>12</v>
      </c>
      <c r="E57" s="239" t="s">
        <v>300</v>
      </c>
      <c r="F57" s="244">
        <v>-333.33</v>
      </c>
      <c r="G57" s="247">
        <v>456227</v>
      </c>
      <c r="H57" s="248">
        <v>451144</v>
      </c>
      <c r="I57" s="248">
        <f>G57-H57</f>
        <v>5083</v>
      </c>
      <c r="J57" s="248">
        <f>$F57*I57</f>
        <v>-1694316.39</v>
      </c>
      <c r="K57" s="750">
        <f>J57/1000000</f>
        <v>-1.69431639</v>
      </c>
      <c r="L57" s="247">
        <v>14350</v>
      </c>
      <c r="M57" s="248">
        <v>14164</v>
      </c>
      <c r="N57" s="248">
        <f>L57-M57</f>
        <v>186</v>
      </c>
      <c r="O57" s="248">
        <f>$F57*N57</f>
        <v>-61999.38</v>
      </c>
      <c r="P57" s="750">
        <f>O57/1000000</f>
        <v>-6.199938E-2</v>
      </c>
      <c r="Q57" s="545"/>
    </row>
    <row r="58" spans="1:17" ht="30" customHeight="1">
      <c r="A58" s="198">
        <v>38</v>
      </c>
      <c r="B58" s="250" t="s">
        <v>439</v>
      </c>
      <c r="C58" s="244">
        <v>4902508</v>
      </c>
      <c r="D58" s="253" t="s">
        <v>12</v>
      </c>
      <c r="E58" s="239" t="s">
        <v>300</v>
      </c>
      <c r="F58" s="244">
        <v>-6666.6670000000004</v>
      </c>
      <c r="G58" s="247">
        <v>1167</v>
      </c>
      <c r="H58" s="248">
        <v>807</v>
      </c>
      <c r="I58" s="248">
        <f>G58-H58</f>
        <v>360</v>
      </c>
      <c r="J58" s="248">
        <f>$F58*I58</f>
        <v>-2400000.12</v>
      </c>
      <c r="K58" s="750">
        <f>J58/1000000</f>
        <v>-2.4000001200000001</v>
      </c>
      <c r="L58" s="247">
        <v>88</v>
      </c>
      <c r="M58" s="248">
        <v>87</v>
      </c>
      <c r="N58" s="248">
        <f>L58-M58</f>
        <v>1</v>
      </c>
      <c r="O58" s="248">
        <f>$F58*N58</f>
        <v>-6666.6670000000004</v>
      </c>
      <c r="P58" s="750">
        <f>O58/1000000</f>
        <v>-6.6666670000000003E-3</v>
      </c>
      <c r="Q58" s="926"/>
    </row>
    <row r="59" spans="1:17" ht="12" customHeight="1">
      <c r="A59" s="198"/>
      <c r="B59" s="252" t="s">
        <v>353</v>
      </c>
      <c r="C59" s="244"/>
      <c r="D59" s="253"/>
      <c r="E59" s="239"/>
      <c r="F59" s="244"/>
      <c r="G59" s="247"/>
      <c r="H59" s="248"/>
      <c r="I59" s="248"/>
      <c r="J59" s="248"/>
      <c r="K59" s="750"/>
      <c r="L59" s="247"/>
      <c r="M59" s="248"/>
      <c r="N59" s="248"/>
      <c r="O59" s="248"/>
      <c r="P59" s="750"/>
      <c r="Q59" s="333"/>
    </row>
    <row r="60" spans="1:17" ht="15.95" customHeight="1">
      <c r="A60" s="198">
        <v>38</v>
      </c>
      <c r="B60" s="250" t="s">
        <v>14</v>
      </c>
      <c r="C60" s="244">
        <v>4864957</v>
      </c>
      <c r="D60" s="253" t="s">
        <v>12</v>
      </c>
      <c r="E60" s="239" t="s">
        <v>300</v>
      </c>
      <c r="F60" s="244">
        <v>-2500</v>
      </c>
      <c r="G60" s="247">
        <v>12043</v>
      </c>
      <c r="H60" s="248">
        <v>11215</v>
      </c>
      <c r="I60" s="248">
        <f>G60-H60</f>
        <v>828</v>
      </c>
      <c r="J60" s="248">
        <f>$F60*I60</f>
        <v>-2070000</v>
      </c>
      <c r="K60" s="750">
        <f>J60/1000000</f>
        <v>-2.0699999999999998</v>
      </c>
      <c r="L60" s="247">
        <v>1790</v>
      </c>
      <c r="M60" s="248">
        <v>1790</v>
      </c>
      <c r="N60" s="248">
        <f>L60-M60</f>
        <v>0</v>
      </c>
      <c r="O60" s="248">
        <f>$F60*N60</f>
        <v>0</v>
      </c>
      <c r="P60" s="750">
        <f>O60/1000000</f>
        <v>0</v>
      </c>
      <c r="Q60" s="353"/>
    </row>
    <row r="61" spans="1:17" ht="18.75" customHeight="1">
      <c r="A61" s="198">
        <v>39</v>
      </c>
      <c r="B61" s="250" t="s">
        <v>15</v>
      </c>
      <c r="C61" s="244">
        <v>5128468</v>
      </c>
      <c r="D61" s="253" t="s">
        <v>12</v>
      </c>
      <c r="E61" s="239" t="s">
        <v>300</v>
      </c>
      <c r="F61" s="244">
        <v>-1000</v>
      </c>
      <c r="G61" s="247">
        <v>195089</v>
      </c>
      <c r="H61" s="248">
        <v>187854</v>
      </c>
      <c r="I61" s="248">
        <f>G61-H61</f>
        <v>7235</v>
      </c>
      <c r="J61" s="248">
        <f>$F61*I61</f>
        <v>-7235000</v>
      </c>
      <c r="K61" s="750">
        <f>J61/1000000</f>
        <v>-7.2350000000000003</v>
      </c>
      <c r="L61" s="247">
        <v>6718</v>
      </c>
      <c r="M61" s="248">
        <v>6718</v>
      </c>
      <c r="N61" s="248">
        <f>L61-M61</f>
        <v>0</v>
      </c>
      <c r="O61" s="248">
        <f>$F61*N61</f>
        <v>0</v>
      </c>
      <c r="P61" s="750">
        <f>O61/1000000</f>
        <v>0</v>
      </c>
      <c r="Q61" s="336"/>
    </row>
    <row r="62" spans="1:17" ht="18.75" customHeight="1">
      <c r="A62" s="198"/>
      <c r="B62" s="252" t="s">
        <v>435</v>
      </c>
      <c r="C62" s="244"/>
      <c r="D62" s="253"/>
      <c r="E62" s="239"/>
      <c r="F62" s="244"/>
      <c r="G62" s="247"/>
      <c r="H62" s="248"/>
      <c r="I62" s="248"/>
      <c r="J62" s="248"/>
      <c r="K62" s="750"/>
      <c r="L62" s="247"/>
      <c r="M62" s="248"/>
      <c r="N62" s="248"/>
      <c r="O62" s="248"/>
      <c r="P62" s="750"/>
      <c r="Q62" s="336"/>
    </row>
    <row r="63" spans="1:17" ht="18.75" customHeight="1">
      <c r="A63" s="198">
        <v>40</v>
      </c>
      <c r="B63" s="250" t="s">
        <v>14</v>
      </c>
      <c r="C63" s="244" t="s">
        <v>436</v>
      </c>
      <c r="D63" s="253" t="s">
        <v>438</v>
      </c>
      <c r="E63" s="239" t="s">
        <v>300</v>
      </c>
      <c r="F63" s="244">
        <v>-1</v>
      </c>
      <c r="G63" s="247">
        <v>32087000</v>
      </c>
      <c r="H63" s="248">
        <v>29782000</v>
      </c>
      <c r="I63" s="248">
        <f>G63-H63</f>
        <v>2305000</v>
      </c>
      <c r="J63" s="248">
        <f>$F63*I63</f>
        <v>-2305000</v>
      </c>
      <c r="K63" s="750">
        <f>J63/1000000</f>
        <v>-2.3050000000000002</v>
      </c>
      <c r="L63" s="247">
        <v>6840000</v>
      </c>
      <c r="M63" s="248">
        <v>6824000</v>
      </c>
      <c r="N63" s="248">
        <f>L63-M63</f>
        <v>16000</v>
      </c>
      <c r="O63" s="248">
        <f>$F63*N63</f>
        <v>-16000</v>
      </c>
      <c r="P63" s="750">
        <f>O63/1000000</f>
        <v>-1.6E-2</v>
      </c>
      <c r="Q63" s="329"/>
    </row>
    <row r="64" spans="1:17" ht="18.75" customHeight="1">
      <c r="A64" s="198">
        <v>41</v>
      </c>
      <c r="B64" s="250" t="s">
        <v>15</v>
      </c>
      <c r="C64" s="244" t="s">
        <v>437</v>
      </c>
      <c r="D64" s="253" t="s">
        <v>438</v>
      </c>
      <c r="E64" s="239" t="s">
        <v>300</v>
      </c>
      <c r="F64" s="244">
        <v>-1</v>
      </c>
      <c r="G64" s="247">
        <v>79971000</v>
      </c>
      <c r="H64" s="248">
        <v>76729000</v>
      </c>
      <c r="I64" s="248">
        <f>G64-H64</f>
        <v>3242000</v>
      </c>
      <c r="J64" s="248">
        <f>$F64*I64</f>
        <v>-3242000</v>
      </c>
      <c r="K64" s="750">
        <f>J64/1000000</f>
        <v>-3.242</v>
      </c>
      <c r="L64" s="247">
        <v>4905000</v>
      </c>
      <c r="M64" s="248">
        <v>4898000</v>
      </c>
      <c r="N64" s="248">
        <f>L64-M64</f>
        <v>7000</v>
      </c>
      <c r="O64" s="248">
        <f>$F64*N64</f>
        <v>-7000</v>
      </c>
      <c r="P64" s="750">
        <f>O64/1000000</f>
        <v>-7.0000000000000001E-3</v>
      </c>
      <c r="Q64" s="329"/>
    </row>
    <row r="65" spans="1:17" ht="15" customHeight="1">
      <c r="A65" s="198"/>
      <c r="B65" s="252" t="s">
        <v>357</v>
      </c>
      <c r="C65" s="244"/>
      <c r="D65" s="253"/>
      <c r="E65" s="239"/>
      <c r="F65" s="244"/>
      <c r="G65" s="247"/>
      <c r="H65" s="248"/>
      <c r="I65" s="248"/>
      <c r="J65" s="248"/>
      <c r="K65" s="750"/>
      <c r="L65" s="247"/>
      <c r="M65" s="248"/>
      <c r="N65" s="248"/>
      <c r="O65" s="248"/>
      <c r="P65" s="750"/>
      <c r="Q65" s="336"/>
    </row>
    <row r="66" spans="1:17" ht="15.75" customHeight="1">
      <c r="A66" s="198">
        <v>42</v>
      </c>
      <c r="B66" s="250" t="s">
        <v>14</v>
      </c>
      <c r="C66" s="244">
        <v>4864903</v>
      </c>
      <c r="D66" s="253" t="s">
        <v>12</v>
      </c>
      <c r="E66" s="239" t="s">
        <v>300</v>
      </c>
      <c r="F66" s="244">
        <v>-1000</v>
      </c>
      <c r="G66" s="247">
        <v>59688</v>
      </c>
      <c r="H66" s="248">
        <v>57850</v>
      </c>
      <c r="I66" s="248">
        <f>G66-H66</f>
        <v>1838</v>
      </c>
      <c r="J66" s="248">
        <f>$F66*I66</f>
        <v>-1838000</v>
      </c>
      <c r="K66" s="750">
        <f>J66/1000000</f>
        <v>-1.8380000000000001</v>
      </c>
      <c r="L66" s="247">
        <v>801</v>
      </c>
      <c r="M66" s="248">
        <v>801</v>
      </c>
      <c r="N66" s="248">
        <f>L66-M66</f>
        <v>0</v>
      </c>
      <c r="O66" s="248">
        <f>$F66*N66</f>
        <v>0</v>
      </c>
      <c r="P66" s="750">
        <f>O66/1000000</f>
        <v>0</v>
      </c>
      <c r="Q66" s="329"/>
    </row>
    <row r="67" spans="1:17" s="362" customFormat="1" ht="23.25" customHeight="1">
      <c r="A67" s="734">
        <v>43</v>
      </c>
      <c r="B67" s="735" t="s">
        <v>15</v>
      </c>
      <c r="C67" s="349">
        <v>4864946</v>
      </c>
      <c r="D67" s="736" t="s">
        <v>12</v>
      </c>
      <c r="E67" s="737" t="s">
        <v>300</v>
      </c>
      <c r="F67" s="349">
        <v>-1000</v>
      </c>
      <c r="G67" s="738">
        <v>63543</v>
      </c>
      <c r="H67" s="739">
        <v>63212</v>
      </c>
      <c r="I67" s="739">
        <f>G67-H67</f>
        <v>331</v>
      </c>
      <c r="J67" s="739">
        <f>$F67*I67</f>
        <v>-331000</v>
      </c>
      <c r="K67" s="752">
        <f>J67/1000000</f>
        <v>-0.33100000000000002</v>
      </c>
      <c r="L67" s="738">
        <v>4105</v>
      </c>
      <c r="M67" s="739">
        <v>4105</v>
      </c>
      <c r="N67" s="739">
        <f>L67-M67</f>
        <v>0</v>
      </c>
      <c r="O67" s="739">
        <f>$F67*N67</f>
        <v>0</v>
      </c>
      <c r="P67" s="752">
        <f>O67/1000000</f>
        <v>0</v>
      </c>
      <c r="Q67" s="740"/>
    </row>
    <row r="68" spans="1:17" ht="14.25" customHeight="1">
      <c r="A68" s="198"/>
      <c r="B68" s="252" t="s">
        <v>331</v>
      </c>
      <c r="C68" s="244"/>
      <c r="D68" s="253"/>
      <c r="E68" s="239"/>
      <c r="F68" s="244"/>
      <c r="G68" s="247"/>
      <c r="H68" s="248"/>
      <c r="I68" s="248"/>
      <c r="J68" s="248"/>
      <c r="K68" s="750"/>
      <c r="L68" s="247"/>
      <c r="M68" s="248"/>
      <c r="N68" s="248"/>
      <c r="O68" s="248"/>
      <c r="P68" s="750"/>
      <c r="Q68" s="332"/>
    </row>
    <row r="69" spans="1:17" ht="14.25" customHeight="1">
      <c r="A69" s="198"/>
      <c r="B69" s="252" t="s">
        <v>41</v>
      </c>
      <c r="C69" s="244"/>
      <c r="D69" s="253"/>
      <c r="E69" s="239"/>
      <c r="F69" s="244"/>
      <c r="G69" s="247"/>
      <c r="H69" s="248"/>
      <c r="I69" s="248"/>
      <c r="J69" s="248"/>
      <c r="K69" s="750"/>
      <c r="L69" s="247"/>
      <c r="M69" s="248"/>
      <c r="N69" s="248"/>
      <c r="O69" s="248"/>
      <c r="P69" s="750"/>
      <c r="Q69" s="332"/>
    </row>
    <row r="70" spans="1:17" s="358" customFormat="1" ht="15.75" thickBot="1">
      <c r="A70" s="437">
        <v>44</v>
      </c>
      <c r="B70" s="580" t="s">
        <v>42</v>
      </c>
      <c r="C70" s="536">
        <v>4864843</v>
      </c>
      <c r="D70" s="536" t="s">
        <v>12</v>
      </c>
      <c r="E70" s="536" t="s">
        <v>300</v>
      </c>
      <c r="F70" s="536">
        <v>1000</v>
      </c>
      <c r="G70" s="330">
        <v>990682</v>
      </c>
      <c r="H70" s="331">
        <v>990870</v>
      </c>
      <c r="I70" s="536">
        <f>G70-H70</f>
        <v>-188</v>
      </c>
      <c r="J70" s="536">
        <f>$F70*I70</f>
        <v>-188000</v>
      </c>
      <c r="K70" s="753">
        <f>J70/1000000</f>
        <v>-0.188</v>
      </c>
      <c r="L70" s="330">
        <v>23944</v>
      </c>
      <c r="M70" s="331">
        <v>23944</v>
      </c>
      <c r="N70" s="536">
        <f>L70-M70</f>
        <v>0</v>
      </c>
      <c r="O70" s="536">
        <f>$F70*N70</f>
        <v>0</v>
      </c>
      <c r="P70" s="767">
        <f>O70/1000000</f>
        <v>0</v>
      </c>
      <c r="Q70" s="399"/>
    </row>
    <row r="71" spans="1:17" s="544" customFormat="1" ht="16.5" hidden="1" thickTop="1" thickBot="1">
      <c r="A71" s="506"/>
      <c r="B71" s="542"/>
      <c r="C71" s="543"/>
      <c r="D71" s="547"/>
      <c r="F71" s="543"/>
      <c r="G71" s="248" t="e">
        <v>#N/A</v>
      </c>
      <c r="H71" s="248" t="e">
        <v>#N/A</v>
      </c>
      <c r="I71" s="543"/>
      <c r="J71" s="543"/>
      <c r="K71" s="754"/>
      <c r="L71" s="248" t="e">
        <v>#N/A</v>
      </c>
      <c r="M71" s="248" t="e">
        <v>#N/A</v>
      </c>
      <c r="N71" s="543"/>
      <c r="O71" s="543"/>
      <c r="P71" s="754"/>
      <c r="Q71" s="548"/>
    </row>
    <row r="72" spans="1:17" ht="21.75" customHeight="1" thickTop="1" thickBot="1">
      <c r="A72" s="199"/>
      <c r="B72" s="345" t="s">
        <v>268</v>
      </c>
      <c r="C72" s="29"/>
      <c r="D72" s="254"/>
      <c r="E72" s="239"/>
      <c r="F72" s="29"/>
      <c r="G72" s="331"/>
      <c r="H72" s="331"/>
      <c r="I72" s="248"/>
      <c r="J72" s="248"/>
      <c r="K72" s="755"/>
      <c r="L72" s="331"/>
      <c r="M72" s="331"/>
      <c r="N72" s="248"/>
      <c r="O72" s="248"/>
      <c r="P72" s="755"/>
      <c r="Q72" s="388" t="str">
        <f>Q1</f>
        <v>JANUARY-2025</v>
      </c>
    </row>
    <row r="73" spans="1:17" ht="15.95" customHeight="1" thickTop="1">
      <c r="A73" s="197"/>
      <c r="B73" s="249" t="s">
        <v>43</v>
      </c>
      <c r="C73" s="237"/>
      <c r="D73" s="255"/>
      <c r="E73" s="255"/>
      <c r="F73" s="237"/>
      <c r="G73" s="704"/>
      <c r="H73" s="389"/>
      <c r="I73" s="389"/>
      <c r="J73" s="389"/>
      <c r="K73" s="756"/>
      <c r="L73" s="389"/>
      <c r="M73" s="389"/>
      <c r="N73" s="389"/>
      <c r="O73" s="389"/>
      <c r="P73" s="756"/>
      <c r="Q73" s="390"/>
    </row>
    <row r="74" spans="1:17" ht="15.95" customHeight="1">
      <c r="A74" s="198">
        <v>45</v>
      </c>
      <c r="B74" s="359" t="s">
        <v>76</v>
      </c>
      <c r="C74" s="244">
        <v>4902578</v>
      </c>
      <c r="D74" s="254" t="s">
        <v>12</v>
      </c>
      <c r="E74" s="239" t="s">
        <v>300</v>
      </c>
      <c r="F74" s="244">
        <v>300</v>
      </c>
      <c r="G74" s="247">
        <v>998507</v>
      </c>
      <c r="H74" s="248">
        <v>998507</v>
      </c>
      <c r="I74" s="248">
        <f>G74-H74</f>
        <v>0</v>
      </c>
      <c r="J74" s="248">
        <f>$F74*I74</f>
        <v>0</v>
      </c>
      <c r="K74" s="750">
        <f>J74/1000000</f>
        <v>0</v>
      </c>
      <c r="L74" s="247">
        <v>999767</v>
      </c>
      <c r="M74" s="248">
        <v>999767</v>
      </c>
      <c r="N74" s="248">
        <f>L74-M74</f>
        <v>0</v>
      </c>
      <c r="O74" s="248">
        <f>$F74*N74</f>
        <v>0</v>
      </c>
      <c r="P74" s="750">
        <f>O74/1000000</f>
        <v>0</v>
      </c>
      <c r="Q74" s="332"/>
    </row>
    <row r="75" spans="1:17" ht="15.95" customHeight="1">
      <c r="A75" s="198"/>
      <c r="B75" s="251" t="s">
        <v>48</v>
      </c>
      <c r="C75" s="244"/>
      <c r="D75" s="254"/>
      <c r="E75" s="254"/>
      <c r="F75" s="244"/>
      <c r="G75" s="247"/>
      <c r="H75" s="248"/>
      <c r="I75" s="248"/>
      <c r="J75" s="248"/>
      <c r="K75" s="750"/>
      <c r="L75" s="247"/>
      <c r="M75" s="248"/>
      <c r="N75" s="248"/>
      <c r="O75" s="248"/>
      <c r="P75" s="750"/>
      <c r="Q75" s="332"/>
    </row>
    <row r="76" spans="1:17" ht="15.95" customHeight="1">
      <c r="A76" s="198">
        <v>46</v>
      </c>
      <c r="B76" s="250" t="s">
        <v>49</v>
      </c>
      <c r="C76" s="244">
        <v>4865065</v>
      </c>
      <c r="D76" s="253" t="s">
        <v>12</v>
      </c>
      <c r="E76" s="239" t="s">
        <v>300</v>
      </c>
      <c r="F76" s="244">
        <v>266.67</v>
      </c>
      <c r="G76" s="247">
        <v>0</v>
      </c>
      <c r="H76" s="248">
        <v>0</v>
      </c>
      <c r="I76" s="248">
        <f>G76-H76</f>
        <v>0</v>
      </c>
      <c r="J76" s="248">
        <f>$F76*I76</f>
        <v>0</v>
      </c>
      <c r="K76" s="750">
        <f>J76/1000000</f>
        <v>0</v>
      </c>
      <c r="L76" s="247">
        <v>999995</v>
      </c>
      <c r="M76" s="248">
        <v>999995</v>
      </c>
      <c r="N76" s="248">
        <f>L76-M76</f>
        <v>0</v>
      </c>
      <c r="O76" s="248">
        <f>$F76*N76</f>
        <v>0</v>
      </c>
      <c r="P76" s="750">
        <f>O76/1000000</f>
        <v>0</v>
      </c>
      <c r="Q76" s="732"/>
    </row>
    <row r="77" spans="1:17" ht="15.95" customHeight="1">
      <c r="A77" s="198">
        <v>47</v>
      </c>
      <c r="B77" s="250" t="s">
        <v>50</v>
      </c>
      <c r="C77" s="244">
        <v>4902541</v>
      </c>
      <c r="D77" s="253" t="s">
        <v>12</v>
      </c>
      <c r="E77" s="239" t="s">
        <v>300</v>
      </c>
      <c r="F77" s="244">
        <v>100</v>
      </c>
      <c r="G77" s="247">
        <v>999482</v>
      </c>
      <c r="H77" s="248">
        <v>999482</v>
      </c>
      <c r="I77" s="248">
        <f>G77-H77</f>
        <v>0</v>
      </c>
      <c r="J77" s="248">
        <f>$F77*I77</f>
        <v>0</v>
      </c>
      <c r="K77" s="750">
        <f>J77/1000000</f>
        <v>0</v>
      </c>
      <c r="L77" s="247">
        <v>999486</v>
      </c>
      <c r="M77" s="248">
        <v>999486</v>
      </c>
      <c r="N77" s="248">
        <f>L77-M77</f>
        <v>0</v>
      </c>
      <c r="O77" s="248">
        <f>$F77*N77</f>
        <v>0</v>
      </c>
      <c r="P77" s="750">
        <f>O77/1000000</f>
        <v>0</v>
      </c>
      <c r="Q77" s="332"/>
    </row>
    <row r="78" spans="1:17" ht="15.95" customHeight="1">
      <c r="A78" s="198">
        <v>48</v>
      </c>
      <c r="B78" s="250" t="s">
        <v>51</v>
      </c>
      <c r="C78" s="244">
        <v>4902539</v>
      </c>
      <c r="D78" s="253" t="s">
        <v>12</v>
      </c>
      <c r="E78" s="239" t="s">
        <v>300</v>
      </c>
      <c r="F78" s="244">
        <v>100</v>
      </c>
      <c r="G78" s="247">
        <v>3114</v>
      </c>
      <c r="H78" s="248">
        <v>3118</v>
      </c>
      <c r="I78" s="248">
        <f>G78-H78</f>
        <v>-4</v>
      </c>
      <c r="J78" s="248">
        <f>$F78*I78</f>
        <v>-400</v>
      </c>
      <c r="K78" s="750">
        <f>J78/1000000</f>
        <v>-4.0000000000000002E-4</v>
      </c>
      <c r="L78" s="247">
        <v>37019</v>
      </c>
      <c r="M78" s="248">
        <v>36983</v>
      </c>
      <c r="N78" s="248">
        <f>L78-M78</f>
        <v>36</v>
      </c>
      <c r="O78" s="248">
        <f>$F78*N78</f>
        <v>3600</v>
      </c>
      <c r="P78" s="750">
        <f>O78/1000000</f>
        <v>3.5999999999999999E-3</v>
      </c>
      <c r="Q78" s="332"/>
    </row>
    <row r="79" spans="1:17" ht="15.95" customHeight="1">
      <c r="A79" s="198"/>
      <c r="B79" s="251" t="s">
        <v>52</v>
      </c>
      <c r="C79" s="244"/>
      <c r="D79" s="254"/>
      <c r="E79" s="254"/>
      <c r="F79" s="244"/>
      <c r="G79" s="247"/>
      <c r="H79" s="248"/>
      <c r="I79" s="248"/>
      <c r="J79" s="248"/>
      <c r="K79" s="750"/>
      <c r="L79" s="247"/>
      <c r="M79" s="248"/>
      <c r="N79" s="248"/>
      <c r="O79" s="248"/>
      <c r="P79" s="750"/>
      <c r="Q79" s="332"/>
    </row>
    <row r="80" spans="1:17" ht="15.95" customHeight="1">
      <c r="A80" s="198">
        <v>49</v>
      </c>
      <c r="B80" s="250" t="s">
        <v>53</v>
      </c>
      <c r="C80" s="244">
        <v>4902591</v>
      </c>
      <c r="D80" s="253" t="s">
        <v>12</v>
      </c>
      <c r="E80" s="239" t="s">
        <v>300</v>
      </c>
      <c r="F80" s="244">
        <v>1333</v>
      </c>
      <c r="G80" s="247">
        <v>730</v>
      </c>
      <c r="H80" s="248">
        <v>739</v>
      </c>
      <c r="I80" s="248">
        <f t="shared" ref="I80:I85" si="12">G80-H80</f>
        <v>-9</v>
      </c>
      <c r="J80" s="248">
        <f t="shared" ref="J80:J85" si="13">$F80*I80</f>
        <v>-11997</v>
      </c>
      <c r="K80" s="750">
        <f t="shared" ref="K80:K85" si="14">J80/1000000</f>
        <v>-1.1997000000000001E-2</v>
      </c>
      <c r="L80" s="247">
        <v>638</v>
      </c>
      <c r="M80" s="248">
        <v>639</v>
      </c>
      <c r="N80" s="248">
        <f t="shared" ref="N80:N85" si="15">L80-M80</f>
        <v>-1</v>
      </c>
      <c r="O80" s="248">
        <f t="shared" ref="O80:O85" si="16">$F80*N80</f>
        <v>-1333</v>
      </c>
      <c r="P80" s="750">
        <f t="shared" ref="P80:P85" si="17">O80/1000000</f>
        <v>-1.333E-3</v>
      </c>
      <c r="Q80" s="332"/>
    </row>
    <row r="81" spans="1:17" ht="15.95" customHeight="1">
      <c r="A81" s="198">
        <v>50</v>
      </c>
      <c r="B81" s="250" t="s">
        <v>54</v>
      </c>
      <c r="C81" s="244">
        <v>4902528</v>
      </c>
      <c r="D81" s="253" t="s">
        <v>12</v>
      </c>
      <c r="E81" s="239" t="s">
        <v>300</v>
      </c>
      <c r="F81" s="244">
        <v>100</v>
      </c>
      <c r="G81" s="247">
        <v>305</v>
      </c>
      <c r="H81" s="248">
        <v>304</v>
      </c>
      <c r="I81" s="248">
        <f>G81-H81</f>
        <v>1</v>
      </c>
      <c r="J81" s="248">
        <f>$F81*I81</f>
        <v>100</v>
      </c>
      <c r="K81" s="750">
        <f>J81/1000000</f>
        <v>1E-4</v>
      </c>
      <c r="L81" s="247">
        <v>4918</v>
      </c>
      <c r="M81" s="248">
        <v>4917</v>
      </c>
      <c r="N81" s="248">
        <f>L81-M81</f>
        <v>1</v>
      </c>
      <c r="O81" s="248">
        <f>$F81*N81</f>
        <v>100</v>
      </c>
      <c r="P81" s="750">
        <f>O81/1000000</f>
        <v>1E-4</v>
      </c>
      <c r="Q81" s="332"/>
    </row>
    <row r="82" spans="1:17" ht="15.95" customHeight="1">
      <c r="A82" s="198">
        <v>51</v>
      </c>
      <c r="B82" s="250" t="s">
        <v>55</v>
      </c>
      <c r="C82" s="244">
        <v>4902523</v>
      </c>
      <c r="D82" s="253" t="s">
        <v>12</v>
      </c>
      <c r="E82" s="239" t="s">
        <v>300</v>
      </c>
      <c r="F82" s="244">
        <v>100</v>
      </c>
      <c r="G82" s="247">
        <v>999803</v>
      </c>
      <c r="H82" s="248">
        <v>999803</v>
      </c>
      <c r="I82" s="248">
        <f t="shared" si="12"/>
        <v>0</v>
      </c>
      <c r="J82" s="248">
        <f t="shared" si="13"/>
        <v>0</v>
      </c>
      <c r="K82" s="750">
        <f t="shared" si="14"/>
        <v>0</v>
      </c>
      <c r="L82" s="247">
        <v>999942</v>
      </c>
      <c r="M82" s="248">
        <v>999942</v>
      </c>
      <c r="N82" s="248">
        <f t="shared" si="15"/>
        <v>0</v>
      </c>
      <c r="O82" s="248">
        <f t="shared" si="16"/>
        <v>0</v>
      </c>
      <c r="P82" s="750">
        <f t="shared" si="17"/>
        <v>0</v>
      </c>
      <c r="Q82" s="332"/>
    </row>
    <row r="83" spans="1:17" ht="15.95" customHeight="1">
      <c r="A83" s="198">
        <v>52</v>
      </c>
      <c r="B83" s="250" t="s">
        <v>56</v>
      </c>
      <c r="C83" s="244">
        <v>4865093</v>
      </c>
      <c r="D83" s="253" t="s">
        <v>12</v>
      </c>
      <c r="E83" s="239" t="s">
        <v>300</v>
      </c>
      <c r="F83" s="244">
        <v>100</v>
      </c>
      <c r="G83" s="247">
        <v>0</v>
      </c>
      <c r="H83" s="248">
        <v>0</v>
      </c>
      <c r="I83" s="248">
        <f>G83-H83</f>
        <v>0</v>
      </c>
      <c r="J83" s="248">
        <f>$F83*I83</f>
        <v>0</v>
      </c>
      <c r="K83" s="750">
        <f>J83/1000000</f>
        <v>0</v>
      </c>
      <c r="L83" s="247">
        <v>0</v>
      </c>
      <c r="M83" s="248">
        <v>0</v>
      </c>
      <c r="N83" s="248">
        <f>L83-M83</f>
        <v>0</v>
      </c>
      <c r="O83" s="248">
        <f>$F83*N83</f>
        <v>0</v>
      </c>
      <c r="P83" s="750">
        <f>O83/1000000</f>
        <v>0</v>
      </c>
      <c r="Q83" s="332"/>
    </row>
    <row r="84" spans="1:17" ht="15.95" customHeight="1">
      <c r="A84" s="198">
        <v>53</v>
      </c>
      <c r="B84" s="250" t="s">
        <v>57</v>
      </c>
      <c r="C84" s="244">
        <v>4902548</v>
      </c>
      <c r="D84" s="253" t="s">
        <v>12</v>
      </c>
      <c r="E84" s="239" t="s">
        <v>300</v>
      </c>
      <c r="F84" s="705">
        <v>100</v>
      </c>
      <c r="G84" s="247">
        <v>0</v>
      </c>
      <c r="H84" s="248">
        <v>0</v>
      </c>
      <c r="I84" s="248">
        <f t="shared" si="12"/>
        <v>0</v>
      </c>
      <c r="J84" s="248">
        <f t="shared" si="13"/>
        <v>0</v>
      </c>
      <c r="K84" s="750">
        <f t="shared" si="14"/>
        <v>0</v>
      </c>
      <c r="L84" s="247">
        <v>0</v>
      </c>
      <c r="M84" s="248">
        <v>0</v>
      </c>
      <c r="N84" s="248">
        <f t="shared" si="15"/>
        <v>0</v>
      </c>
      <c r="O84" s="248">
        <f t="shared" si="16"/>
        <v>0</v>
      </c>
      <c r="P84" s="750">
        <f t="shared" si="17"/>
        <v>0</v>
      </c>
      <c r="Q84" s="353"/>
    </row>
    <row r="85" spans="1:17" ht="16.5">
      <c r="A85" s="198">
        <v>54</v>
      </c>
      <c r="B85" s="250" t="s">
        <v>58</v>
      </c>
      <c r="C85" s="244">
        <v>4902564</v>
      </c>
      <c r="D85" s="253" t="s">
        <v>12</v>
      </c>
      <c r="E85" s="239" t="s">
        <v>300</v>
      </c>
      <c r="F85" s="244">
        <v>100</v>
      </c>
      <c r="G85" s="247">
        <v>1814</v>
      </c>
      <c r="H85" s="248">
        <v>1793</v>
      </c>
      <c r="I85" s="248">
        <f t="shared" si="12"/>
        <v>21</v>
      </c>
      <c r="J85" s="248">
        <f t="shared" si="13"/>
        <v>2100</v>
      </c>
      <c r="K85" s="750">
        <f t="shared" si="14"/>
        <v>2.0999999999999999E-3</v>
      </c>
      <c r="L85" s="247">
        <v>15083</v>
      </c>
      <c r="M85" s="248">
        <v>14855</v>
      </c>
      <c r="N85" s="248">
        <f t="shared" si="15"/>
        <v>228</v>
      </c>
      <c r="O85" s="248">
        <f t="shared" si="16"/>
        <v>22800</v>
      </c>
      <c r="P85" s="750">
        <f t="shared" si="17"/>
        <v>2.2800000000000001E-2</v>
      </c>
      <c r="Q85" s="344" t="s">
        <v>530</v>
      </c>
    </row>
    <row r="86" spans="1:17" ht="15.95" customHeight="1">
      <c r="A86" s="198"/>
      <c r="B86" s="251" t="s">
        <v>60</v>
      </c>
      <c r="C86" s="244"/>
      <c r="D86" s="254"/>
      <c r="E86" s="254"/>
      <c r="F86" s="244"/>
      <c r="G86" s="247"/>
      <c r="H86" s="248"/>
      <c r="I86" s="248"/>
      <c r="J86" s="248"/>
      <c r="K86" s="750"/>
      <c r="L86" s="247"/>
      <c r="M86" s="248"/>
      <c r="N86" s="248"/>
      <c r="O86" s="248"/>
      <c r="P86" s="750"/>
      <c r="Q86" s="332"/>
    </row>
    <row r="87" spans="1:17" ht="15.95" customHeight="1">
      <c r="A87" s="198">
        <v>55</v>
      </c>
      <c r="B87" s="250" t="s">
        <v>61</v>
      </c>
      <c r="C87" s="244">
        <v>4902519</v>
      </c>
      <c r="D87" s="253" t="s">
        <v>12</v>
      </c>
      <c r="E87" s="239" t="s">
        <v>300</v>
      </c>
      <c r="F87" s="244">
        <v>500</v>
      </c>
      <c r="G87" s="247">
        <v>1</v>
      </c>
      <c r="H87" s="248">
        <v>1</v>
      </c>
      <c r="I87" s="248">
        <f>G87-H87</f>
        <v>0</v>
      </c>
      <c r="J87" s="248">
        <f>$F87*I87</f>
        <v>0</v>
      </c>
      <c r="K87" s="750">
        <f>J87/1000000</f>
        <v>0</v>
      </c>
      <c r="L87" s="247">
        <v>109</v>
      </c>
      <c r="M87" s="248">
        <v>88</v>
      </c>
      <c r="N87" s="248">
        <f>L87-M87</f>
        <v>21</v>
      </c>
      <c r="O87" s="248">
        <f>$F87*N87</f>
        <v>10500</v>
      </c>
      <c r="P87" s="750">
        <f>O87/1000000</f>
        <v>1.0500000000000001E-2</v>
      </c>
      <c r="Q87" s="332"/>
    </row>
    <row r="88" spans="1:17" ht="15.95" customHeight="1">
      <c r="A88" s="198">
        <v>56</v>
      </c>
      <c r="B88" s="250" t="s">
        <v>62</v>
      </c>
      <c r="C88" s="244">
        <v>4902579</v>
      </c>
      <c r="D88" s="253" t="s">
        <v>12</v>
      </c>
      <c r="E88" s="239" t="s">
        <v>300</v>
      </c>
      <c r="F88" s="244">
        <v>500</v>
      </c>
      <c r="G88" s="247">
        <v>999898</v>
      </c>
      <c r="H88" s="248">
        <v>999898</v>
      </c>
      <c r="I88" s="248">
        <f>G88-H88</f>
        <v>0</v>
      </c>
      <c r="J88" s="248">
        <f>$F88*I88</f>
        <v>0</v>
      </c>
      <c r="K88" s="750">
        <f>J88/1000000</f>
        <v>0</v>
      </c>
      <c r="L88" s="247">
        <v>2791</v>
      </c>
      <c r="M88" s="248">
        <v>2794</v>
      </c>
      <c r="N88" s="248">
        <f>L88-M88</f>
        <v>-3</v>
      </c>
      <c r="O88" s="248">
        <f>$F88*N88</f>
        <v>-1500</v>
      </c>
      <c r="P88" s="750">
        <f>O88/1000000</f>
        <v>-1.5E-3</v>
      </c>
      <c r="Q88" s="332"/>
    </row>
    <row r="89" spans="1:17" ht="15.95" customHeight="1">
      <c r="A89" s="198">
        <v>57</v>
      </c>
      <c r="B89" s="250" t="s">
        <v>63</v>
      </c>
      <c r="C89" s="244">
        <v>4865089</v>
      </c>
      <c r="D89" s="253" t="s">
        <v>12</v>
      </c>
      <c r="E89" s="239" t="s">
        <v>300</v>
      </c>
      <c r="F89" s="705">
        <v>500</v>
      </c>
      <c r="G89" s="247">
        <v>999926</v>
      </c>
      <c r="H89" s="248">
        <v>999927</v>
      </c>
      <c r="I89" s="248">
        <f>G89-H89</f>
        <v>-1</v>
      </c>
      <c r="J89" s="248">
        <f>$F89*I89</f>
        <v>-500</v>
      </c>
      <c r="K89" s="750">
        <f>J89/1000000</f>
        <v>-5.0000000000000001E-4</v>
      </c>
      <c r="L89" s="247">
        <v>0</v>
      </c>
      <c r="M89" s="248">
        <v>5</v>
      </c>
      <c r="N89" s="248">
        <f>L89-M89</f>
        <v>-5</v>
      </c>
      <c r="O89" s="248">
        <f>$F89*N89</f>
        <v>-2500</v>
      </c>
      <c r="P89" s="750">
        <f>O89/1000000</f>
        <v>-2.5000000000000001E-3</v>
      </c>
      <c r="Q89" s="332"/>
    </row>
    <row r="90" spans="1:17" ht="15.95" customHeight="1">
      <c r="A90" s="198"/>
      <c r="B90" s="250"/>
      <c r="C90" s="244"/>
      <c r="D90" s="253"/>
      <c r="E90" s="239"/>
      <c r="F90" s="705">
        <v>500</v>
      </c>
      <c r="G90" s="247"/>
      <c r="H90" s="248"/>
      <c r="I90" s="248"/>
      <c r="J90" s="248"/>
      <c r="K90" s="750"/>
      <c r="L90" s="247">
        <v>999958</v>
      </c>
      <c r="M90" s="248">
        <v>999999</v>
      </c>
      <c r="N90" s="248">
        <f>L90-M90</f>
        <v>-41</v>
      </c>
      <c r="O90" s="248">
        <f>$F90*N90</f>
        <v>-20500</v>
      </c>
      <c r="P90" s="750">
        <f>O90/1000000</f>
        <v>-2.0500000000000001E-2</v>
      </c>
      <c r="Q90" s="332"/>
    </row>
    <row r="91" spans="1:17" ht="31.5" customHeight="1">
      <c r="A91" s="198">
        <v>58</v>
      </c>
      <c r="B91" s="250" t="s">
        <v>64</v>
      </c>
      <c r="C91" s="244">
        <v>4865090</v>
      </c>
      <c r="D91" s="253" t="s">
        <v>12</v>
      </c>
      <c r="E91" s="239" t="s">
        <v>300</v>
      </c>
      <c r="F91" s="705">
        <v>500</v>
      </c>
      <c r="G91" s="247">
        <v>1233</v>
      </c>
      <c r="H91" s="248">
        <v>1233</v>
      </c>
      <c r="I91" s="248">
        <f>G91-H91</f>
        <v>0</v>
      </c>
      <c r="J91" s="248">
        <f>$F91*I91</f>
        <v>0</v>
      </c>
      <c r="K91" s="750">
        <f>J91/1000000</f>
        <v>0</v>
      </c>
      <c r="L91" s="247">
        <v>1861</v>
      </c>
      <c r="M91" s="248">
        <v>1858</v>
      </c>
      <c r="N91" s="248">
        <f>L91-M91</f>
        <v>3</v>
      </c>
      <c r="O91" s="248">
        <f>$F91*N91</f>
        <v>1500</v>
      </c>
      <c r="P91" s="750">
        <f>O91/1000000</f>
        <v>1.5E-3</v>
      </c>
      <c r="Q91" s="344" t="s">
        <v>530</v>
      </c>
    </row>
    <row r="92" spans="1:17" ht="15.95" customHeight="1">
      <c r="A92" s="497"/>
      <c r="B92" s="251" t="s">
        <v>66</v>
      </c>
      <c r="C92" s="244"/>
      <c r="D92" s="254"/>
      <c r="E92" s="254"/>
      <c r="F92" s="244"/>
      <c r="G92" s="247"/>
      <c r="H92" s="248"/>
      <c r="I92" s="248"/>
      <c r="J92" s="248"/>
      <c r="K92" s="750"/>
      <c r="L92" s="247"/>
      <c r="M92" s="248"/>
      <c r="N92" s="248"/>
      <c r="O92" s="248"/>
      <c r="P92" s="750"/>
      <c r="Q92" s="332"/>
    </row>
    <row r="93" spans="1:17" ht="15.95" customHeight="1">
      <c r="A93" s="198">
        <v>59</v>
      </c>
      <c r="B93" s="250" t="s">
        <v>59</v>
      </c>
      <c r="C93" s="244">
        <v>4902568</v>
      </c>
      <c r="D93" s="253" t="s">
        <v>12</v>
      </c>
      <c r="E93" s="239" t="s">
        <v>300</v>
      </c>
      <c r="F93" s="244">
        <v>100</v>
      </c>
      <c r="G93" s="247">
        <v>992135</v>
      </c>
      <c r="H93" s="248">
        <v>992135</v>
      </c>
      <c r="I93" s="248">
        <f>G93-H93</f>
        <v>0</v>
      </c>
      <c r="J93" s="248">
        <f>$F93*I93</f>
        <v>0</v>
      </c>
      <c r="K93" s="750">
        <f>J93/1000000</f>
        <v>0</v>
      </c>
      <c r="L93" s="247">
        <v>5163</v>
      </c>
      <c r="M93" s="248">
        <v>5220</v>
      </c>
      <c r="N93" s="248">
        <f>L93-M93</f>
        <v>-57</v>
      </c>
      <c r="O93" s="248">
        <f>$F93*N93</f>
        <v>-5700</v>
      </c>
      <c r="P93" s="750">
        <f>O93/1000000</f>
        <v>-5.7000000000000002E-3</v>
      </c>
      <c r="Q93" s="340"/>
    </row>
    <row r="94" spans="1:17" ht="15.95" customHeight="1">
      <c r="A94" s="497"/>
      <c r="B94" s="251" t="s">
        <v>67</v>
      </c>
      <c r="C94" s="244"/>
      <c r="D94" s="254"/>
      <c r="E94" s="254"/>
      <c r="F94" s="244"/>
      <c r="G94" s="247"/>
      <c r="H94" s="248"/>
      <c r="I94" s="248"/>
      <c r="J94" s="248"/>
      <c r="K94" s="750"/>
      <c r="L94" s="247"/>
      <c r="M94" s="248"/>
      <c r="N94" s="248"/>
      <c r="O94" s="248"/>
      <c r="P94" s="750"/>
      <c r="Q94" s="332"/>
    </row>
    <row r="95" spans="1:17" ht="15.75" customHeight="1">
      <c r="A95" s="198">
        <v>60</v>
      </c>
      <c r="B95" s="250" t="s">
        <v>68</v>
      </c>
      <c r="C95" s="244">
        <v>4902599</v>
      </c>
      <c r="D95" s="253" t="s">
        <v>12</v>
      </c>
      <c r="E95" s="239" t="s">
        <v>300</v>
      </c>
      <c r="F95" s="705">
        <v>1333.33</v>
      </c>
      <c r="G95" s="247">
        <v>195</v>
      </c>
      <c r="H95" s="248">
        <v>195</v>
      </c>
      <c r="I95" s="248">
        <f>G95-H95</f>
        <v>0</v>
      </c>
      <c r="J95" s="248">
        <f>$F95*I95</f>
        <v>0</v>
      </c>
      <c r="K95" s="750">
        <f>J95/1000000</f>
        <v>0</v>
      </c>
      <c r="L95" s="247">
        <v>230</v>
      </c>
      <c r="M95" s="248">
        <v>218</v>
      </c>
      <c r="N95" s="248">
        <f>L95-M95</f>
        <v>12</v>
      </c>
      <c r="O95" s="248">
        <f>$F95*N95</f>
        <v>15999.96</v>
      </c>
      <c r="P95" s="750">
        <f>O95/1000000</f>
        <v>1.5999960000000001E-2</v>
      </c>
      <c r="Q95" s="332"/>
    </row>
    <row r="96" spans="1:17" ht="15.95" customHeight="1">
      <c r="A96" s="198">
        <v>61</v>
      </c>
      <c r="B96" s="250" t="s">
        <v>69</v>
      </c>
      <c r="C96" s="244">
        <v>4865082</v>
      </c>
      <c r="D96" s="253" t="s">
        <v>12</v>
      </c>
      <c r="E96" s="239" t="s">
        <v>300</v>
      </c>
      <c r="F96" s="244">
        <v>133.33000000000001</v>
      </c>
      <c r="G96" s="247">
        <v>1683</v>
      </c>
      <c r="H96" s="248">
        <v>1692</v>
      </c>
      <c r="I96" s="248">
        <f>G96-H96</f>
        <v>-9</v>
      </c>
      <c r="J96" s="248">
        <f>$F96*I96</f>
        <v>-1199.97</v>
      </c>
      <c r="K96" s="750">
        <f>J96/1000000</f>
        <v>-1.1999700000000001E-3</v>
      </c>
      <c r="L96" s="247">
        <v>715</v>
      </c>
      <c r="M96" s="248">
        <v>742</v>
      </c>
      <c r="N96" s="248">
        <f>L96-M96</f>
        <v>-27</v>
      </c>
      <c r="O96" s="248">
        <f>$F96*N96</f>
        <v>-3599.9100000000003</v>
      </c>
      <c r="P96" s="750">
        <f>O96/1000000</f>
        <v>-3.5999100000000004E-3</v>
      </c>
      <c r="Q96" s="332"/>
    </row>
    <row r="97" spans="1:17" ht="15.95" customHeight="1">
      <c r="A97" s="198">
        <v>62</v>
      </c>
      <c r="B97" s="250" t="s">
        <v>70</v>
      </c>
      <c r="C97" s="244">
        <v>4902577</v>
      </c>
      <c r="D97" s="253" t="s">
        <v>12</v>
      </c>
      <c r="E97" s="239" t="s">
        <v>300</v>
      </c>
      <c r="F97" s="244">
        <v>100</v>
      </c>
      <c r="G97" s="247">
        <v>4896</v>
      </c>
      <c r="H97" s="248">
        <v>4884</v>
      </c>
      <c r="I97" s="248">
        <f>G97-H97</f>
        <v>12</v>
      </c>
      <c r="J97" s="248">
        <f>$F97*I97</f>
        <v>1200</v>
      </c>
      <c r="K97" s="750">
        <f>J97/1000000</f>
        <v>1.1999999999999999E-3</v>
      </c>
      <c r="L97" s="247">
        <v>1072</v>
      </c>
      <c r="M97" s="248">
        <v>1025</v>
      </c>
      <c r="N97" s="248">
        <f>L97-M97</f>
        <v>47</v>
      </c>
      <c r="O97" s="248">
        <f>$F97*N97</f>
        <v>4700</v>
      </c>
      <c r="P97" s="750">
        <f>O97/1000000</f>
        <v>4.7000000000000002E-3</v>
      </c>
      <c r="Q97" s="340"/>
    </row>
    <row r="98" spans="1:17" ht="15.95" customHeight="1">
      <c r="A98" s="198"/>
      <c r="B98" s="251" t="s">
        <v>30</v>
      </c>
      <c r="C98" s="244"/>
      <c r="D98" s="254"/>
      <c r="E98" s="254"/>
      <c r="F98" s="244"/>
      <c r="G98" s="247"/>
      <c r="H98" s="248"/>
      <c r="I98" s="248"/>
      <c r="J98" s="248"/>
      <c r="K98" s="750"/>
      <c r="L98" s="247"/>
      <c r="M98" s="248"/>
      <c r="N98" s="248"/>
      <c r="O98" s="248"/>
      <c r="P98" s="750"/>
      <c r="Q98" s="332"/>
    </row>
    <row r="99" spans="1:17" ht="15.95" customHeight="1">
      <c r="A99" s="198">
        <v>63</v>
      </c>
      <c r="B99" s="250" t="s">
        <v>65</v>
      </c>
      <c r="C99" s="244">
        <v>4864797</v>
      </c>
      <c r="D99" s="253" t="s">
        <v>12</v>
      </c>
      <c r="E99" s="239" t="s">
        <v>300</v>
      </c>
      <c r="F99" s="244">
        <v>100</v>
      </c>
      <c r="G99" s="247">
        <v>60607</v>
      </c>
      <c r="H99" s="248">
        <v>61446</v>
      </c>
      <c r="I99" s="248">
        <f>G99-H99</f>
        <v>-839</v>
      </c>
      <c r="J99" s="248">
        <f>$F99*I99</f>
        <v>-83900</v>
      </c>
      <c r="K99" s="750">
        <f>J99/1000000</f>
        <v>-8.3900000000000002E-2</v>
      </c>
      <c r="L99" s="247">
        <v>4440</v>
      </c>
      <c r="M99" s="248">
        <v>4439</v>
      </c>
      <c r="N99" s="248">
        <f>L99-M99</f>
        <v>1</v>
      </c>
      <c r="O99" s="248">
        <f>$F99*N99</f>
        <v>100</v>
      </c>
      <c r="P99" s="750">
        <f>O99/1000000</f>
        <v>1E-4</v>
      </c>
      <c r="Q99" s="332"/>
    </row>
    <row r="100" spans="1:17" ht="15.95" customHeight="1">
      <c r="A100" s="236">
        <v>64</v>
      </c>
      <c r="B100" s="250" t="s">
        <v>215</v>
      </c>
      <c r="C100" s="244">
        <v>4865077</v>
      </c>
      <c r="D100" s="253" t="s">
        <v>12</v>
      </c>
      <c r="E100" s="239" t="s">
        <v>300</v>
      </c>
      <c r="F100" s="244">
        <v>133.33000000000001</v>
      </c>
      <c r="G100" s="247">
        <v>0</v>
      </c>
      <c r="H100" s="248">
        <v>24</v>
      </c>
      <c r="I100" s="248">
        <f>G100-H100</f>
        <v>-24</v>
      </c>
      <c r="J100" s="248">
        <f>$F100*I100</f>
        <v>-3199.92</v>
      </c>
      <c r="K100" s="750">
        <f>J100/1000000</f>
        <v>-3.1999200000000002E-3</v>
      </c>
      <c r="L100" s="247">
        <v>265</v>
      </c>
      <c r="M100" s="248">
        <v>265</v>
      </c>
      <c r="N100" s="248">
        <f>L100-M100</f>
        <v>0</v>
      </c>
      <c r="O100" s="248">
        <f>$F100*N100</f>
        <v>0</v>
      </c>
      <c r="P100" s="750">
        <f>O100/1000000</f>
        <v>0</v>
      </c>
      <c r="Q100" s="491"/>
    </row>
    <row r="101" spans="1:17" ht="15.95" customHeight="1">
      <c r="A101" s="236"/>
      <c r="B101" s="250"/>
      <c r="C101" s="244"/>
      <c r="D101" s="253"/>
      <c r="E101" s="239"/>
      <c r="F101" s="244">
        <v>133.33000000000001</v>
      </c>
      <c r="G101" s="247">
        <v>999937</v>
      </c>
      <c r="H101" s="248">
        <v>999999</v>
      </c>
      <c r="I101" s="248">
        <f>G101-H101</f>
        <v>-62</v>
      </c>
      <c r="J101" s="248">
        <f>$F101*I101</f>
        <v>-8266.4600000000009</v>
      </c>
      <c r="K101" s="750">
        <f>J101/1000000</f>
        <v>-8.2664600000000015E-3</v>
      </c>
      <c r="L101" s="247"/>
      <c r="M101" s="248"/>
      <c r="N101" s="248"/>
      <c r="O101" s="248"/>
      <c r="P101" s="750"/>
      <c r="Q101" s="491"/>
    </row>
    <row r="102" spans="1:17" ht="15.95" customHeight="1">
      <c r="A102" s="236">
        <v>65</v>
      </c>
      <c r="B102" s="250" t="s">
        <v>75</v>
      </c>
      <c r="C102" s="244">
        <v>4865081</v>
      </c>
      <c r="D102" s="253" t="s">
        <v>12</v>
      </c>
      <c r="E102" s="239" t="s">
        <v>300</v>
      </c>
      <c r="F102" s="244">
        <v>-400</v>
      </c>
      <c r="G102" s="247">
        <v>0</v>
      </c>
      <c r="H102" s="248">
        <v>0</v>
      </c>
      <c r="I102" s="248">
        <f>G102-H102</f>
        <v>0</v>
      </c>
      <c r="J102" s="248">
        <f>$F102*I102</f>
        <v>0</v>
      </c>
      <c r="K102" s="750">
        <f>J102/1000000</f>
        <v>0</v>
      </c>
      <c r="L102" s="247">
        <v>0</v>
      </c>
      <c r="M102" s="248">
        <v>0</v>
      </c>
      <c r="N102" s="248">
        <f>L102-M102</f>
        <v>0</v>
      </c>
      <c r="O102" s="248">
        <f>$F102*N102</f>
        <v>0</v>
      </c>
      <c r="P102" s="750">
        <f>O102/1000000</f>
        <v>0</v>
      </c>
      <c r="Q102" s="491"/>
    </row>
    <row r="103" spans="1:17" ht="15.95" customHeight="1">
      <c r="A103" s="497"/>
      <c r="B103" s="251" t="s">
        <v>71</v>
      </c>
      <c r="C103" s="244"/>
      <c r="D103" s="253"/>
      <c r="E103" s="253"/>
      <c r="F103" s="244"/>
      <c r="G103" s="247"/>
      <c r="H103" s="248"/>
      <c r="I103" s="248"/>
      <c r="J103" s="248"/>
      <c r="K103" s="750"/>
      <c r="L103" s="247"/>
      <c r="M103" s="248"/>
      <c r="N103" s="248"/>
      <c r="O103" s="248"/>
      <c r="P103" s="750"/>
      <c r="Q103" s="491"/>
    </row>
    <row r="104" spans="1:17" ht="16.5">
      <c r="A104" s="236">
        <v>66</v>
      </c>
      <c r="B104" s="549" t="s">
        <v>72</v>
      </c>
      <c r="C104" s="244">
        <v>4902529</v>
      </c>
      <c r="D104" s="253" t="s">
        <v>12</v>
      </c>
      <c r="E104" s="239" t="s">
        <v>300</v>
      </c>
      <c r="F104" s="244">
        <v>-400</v>
      </c>
      <c r="G104" s="247">
        <v>999962</v>
      </c>
      <c r="H104" s="248">
        <v>999993</v>
      </c>
      <c r="I104" s="248">
        <f>G104-H104</f>
        <v>-31</v>
      </c>
      <c r="J104" s="248">
        <f>$F104*I104</f>
        <v>12400</v>
      </c>
      <c r="K104" s="750">
        <f>J104/1000000</f>
        <v>1.24E-2</v>
      </c>
      <c r="L104" s="247">
        <v>999964</v>
      </c>
      <c r="M104" s="248">
        <v>999967</v>
      </c>
      <c r="N104" s="248">
        <f>L104-M104</f>
        <v>-3</v>
      </c>
      <c r="O104" s="248">
        <f>$F104*N104</f>
        <v>1200</v>
      </c>
      <c r="P104" s="750">
        <f>O104/1000000</f>
        <v>1.1999999999999999E-3</v>
      </c>
      <c r="Q104" s="676"/>
    </row>
    <row r="105" spans="1:17" ht="16.5">
      <c r="A105" s="236">
        <v>67</v>
      </c>
      <c r="B105" s="549" t="s">
        <v>73</v>
      </c>
      <c r="C105" s="244">
        <v>4902525</v>
      </c>
      <c r="D105" s="253" t="s">
        <v>12</v>
      </c>
      <c r="E105" s="239" t="s">
        <v>300</v>
      </c>
      <c r="F105" s="244">
        <v>400</v>
      </c>
      <c r="G105" s="247">
        <v>999896</v>
      </c>
      <c r="H105" s="248">
        <v>999896</v>
      </c>
      <c r="I105" s="248">
        <f>G105-H105</f>
        <v>0</v>
      </c>
      <c r="J105" s="248">
        <f>$F105*I105</f>
        <v>0</v>
      </c>
      <c r="K105" s="750">
        <f>J105/1000000</f>
        <v>0</v>
      </c>
      <c r="L105" s="247">
        <v>999460</v>
      </c>
      <c r="M105" s="248">
        <v>999460</v>
      </c>
      <c r="N105" s="248">
        <f>L105-M105</f>
        <v>0</v>
      </c>
      <c r="O105" s="248">
        <f>$F105*N105</f>
        <v>0</v>
      </c>
      <c r="P105" s="750">
        <f>O105/1000000</f>
        <v>0</v>
      </c>
      <c r="Q105" s="340"/>
    </row>
    <row r="106" spans="1:17" ht="16.5">
      <c r="A106" s="497"/>
      <c r="B106" s="251" t="s">
        <v>335</v>
      </c>
      <c r="C106" s="244"/>
      <c r="D106" s="253"/>
      <c r="E106" s="239"/>
      <c r="F106" s="244"/>
      <c r="G106" s="247"/>
      <c r="H106" s="248"/>
      <c r="I106" s="248"/>
      <c r="J106" s="248"/>
      <c r="K106" s="750"/>
      <c r="L106" s="247"/>
      <c r="M106" s="248"/>
      <c r="N106" s="248"/>
      <c r="O106" s="248"/>
      <c r="P106" s="750"/>
      <c r="Q106" s="332"/>
    </row>
    <row r="107" spans="1:17" ht="18">
      <c r="A107" s="236">
        <v>68</v>
      </c>
      <c r="B107" s="250" t="s">
        <v>341</v>
      </c>
      <c r="C107" s="225">
        <v>4864983</v>
      </c>
      <c r="D107" s="92" t="s">
        <v>12</v>
      </c>
      <c r="E107" s="75" t="s">
        <v>300</v>
      </c>
      <c r="F107" s="304">
        <v>800</v>
      </c>
      <c r="G107" s="247">
        <v>925739</v>
      </c>
      <c r="H107" s="248">
        <v>927093</v>
      </c>
      <c r="I107" s="234">
        <f>G107-H107</f>
        <v>-1354</v>
      </c>
      <c r="J107" s="234">
        <f>$F107*I107</f>
        <v>-1083200</v>
      </c>
      <c r="K107" s="757">
        <f>J107/1000000</f>
        <v>-1.0831999999999999</v>
      </c>
      <c r="L107" s="247">
        <v>997577</v>
      </c>
      <c r="M107" s="248">
        <v>997579</v>
      </c>
      <c r="N107" s="234">
        <f>L107-M107</f>
        <v>-2</v>
      </c>
      <c r="O107" s="234">
        <f>$F107*N107</f>
        <v>-1600</v>
      </c>
      <c r="P107" s="757">
        <f>O107/1000000</f>
        <v>-1.6000000000000001E-3</v>
      </c>
      <c r="Q107" s="332"/>
    </row>
    <row r="108" spans="1:17" ht="18">
      <c r="A108" s="236">
        <v>69</v>
      </c>
      <c r="B108" s="250" t="s">
        <v>351</v>
      </c>
      <c r="C108" s="225">
        <v>5295166</v>
      </c>
      <c r="D108" s="92" t="s">
        <v>12</v>
      </c>
      <c r="E108" s="75" t="s">
        <v>300</v>
      </c>
      <c r="F108" s="244">
        <v>400</v>
      </c>
      <c r="G108" s="247">
        <v>997411</v>
      </c>
      <c r="H108" s="248">
        <v>998380</v>
      </c>
      <c r="I108" s="234">
        <f>G108-H108</f>
        <v>-969</v>
      </c>
      <c r="J108" s="234">
        <f>$F108*I108</f>
        <v>-387600</v>
      </c>
      <c r="K108" s="757">
        <f>J108/1000000</f>
        <v>-0.3876</v>
      </c>
      <c r="L108" s="247">
        <v>999982</v>
      </c>
      <c r="M108" s="248">
        <v>999982</v>
      </c>
      <c r="N108" s="234">
        <f>L108-M108</f>
        <v>0</v>
      </c>
      <c r="O108" s="234">
        <f>$F108*N108</f>
        <v>0</v>
      </c>
      <c r="P108" s="757">
        <f>O108/1000000</f>
        <v>0</v>
      </c>
      <c r="Q108" s="340"/>
    </row>
    <row r="109" spans="1:17" ht="18">
      <c r="A109" s="497"/>
      <c r="B109" s="251" t="s">
        <v>365</v>
      </c>
      <c r="C109" s="225"/>
      <c r="D109" s="92"/>
      <c r="E109" s="75"/>
      <c r="F109" s="244"/>
      <c r="G109" s="247"/>
      <c r="H109" s="248"/>
      <c r="I109" s="234"/>
      <c r="J109" s="234"/>
      <c r="K109" s="757"/>
      <c r="L109" s="247"/>
      <c r="M109" s="248"/>
      <c r="N109" s="234"/>
      <c r="O109" s="234"/>
      <c r="P109" s="757"/>
      <c r="Q109" s="332"/>
    </row>
    <row r="110" spans="1:17" ht="18">
      <c r="A110" s="236">
        <v>70</v>
      </c>
      <c r="B110" s="250" t="s">
        <v>366</v>
      </c>
      <c r="C110" s="225">
        <v>4864810</v>
      </c>
      <c r="D110" s="92" t="s">
        <v>12</v>
      </c>
      <c r="E110" s="75" t="s">
        <v>300</v>
      </c>
      <c r="F110" s="304">
        <v>200</v>
      </c>
      <c r="G110" s="247">
        <v>951890</v>
      </c>
      <c r="H110" s="248">
        <v>952577</v>
      </c>
      <c r="I110" s="248">
        <f>G110-H110</f>
        <v>-687</v>
      </c>
      <c r="J110" s="248">
        <f>$F110*I110</f>
        <v>-137400</v>
      </c>
      <c r="K110" s="755">
        <f>J110/1000000</f>
        <v>-0.13739999999999999</v>
      </c>
      <c r="L110" s="247">
        <v>998646</v>
      </c>
      <c r="M110" s="248">
        <v>998687</v>
      </c>
      <c r="N110" s="248">
        <f>L110-M110</f>
        <v>-41</v>
      </c>
      <c r="O110" s="248">
        <f>$F110*N110</f>
        <v>-8200</v>
      </c>
      <c r="P110" s="750">
        <f>O110/1000000</f>
        <v>-8.2000000000000007E-3</v>
      </c>
      <c r="Q110" s="332"/>
    </row>
    <row r="111" spans="1:17" s="355" customFormat="1" ht="18">
      <c r="A111" s="706">
        <v>71</v>
      </c>
      <c r="B111" s="507" t="s">
        <v>367</v>
      </c>
      <c r="C111" s="225">
        <v>4864901</v>
      </c>
      <c r="D111" s="92" t="s">
        <v>12</v>
      </c>
      <c r="E111" s="75" t="s">
        <v>300</v>
      </c>
      <c r="F111" s="244">
        <v>250</v>
      </c>
      <c r="G111" s="247">
        <v>984929</v>
      </c>
      <c r="H111" s="248">
        <v>985445</v>
      </c>
      <c r="I111" s="234">
        <f>G111-H111</f>
        <v>-516</v>
      </c>
      <c r="J111" s="234">
        <f>$F111*I111</f>
        <v>-129000</v>
      </c>
      <c r="K111" s="757">
        <f>J111/1000000</f>
        <v>-0.129</v>
      </c>
      <c r="L111" s="247">
        <v>1638</v>
      </c>
      <c r="M111" s="248">
        <v>1641</v>
      </c>
      <c r="N111" s="234">
        <f>L111-M111</f>
        <v>-3</v>
      </c>
      <c r="O111" s="234">
        <f>$F111*N111</f>
        <v>-750</v>
      </c>
      <c r="P111" s="757">
        <f>O111/1000000</f>
        <v>-7.5000000000000002E-4</v>
      </c>
      <c r="Q111" s="332"/>
    </row>
    <row r="112" spans="1:17" s="355" customFormat="1" ht="18">
      <c r="A112" s="706"/>
      <c r="B112" s="252" t="s">
        <v>404</v>
      </c>
      <c r="C112" s="225"/>
      <c r="D112" s="92"/>
      <c r="E112" s="75"/>
      <c r="F112" s="244"/>
      <c r="G112" s="247"/>
      <c r="H112" s="248"/>
      <c r="I112" s="234"/>
      <c r="J112" s="234"/>
      <c r="K112" s="757"/>
      <c r="L112" s="247"/>
      <c r="M112" s="248"/>
      <c r="N112" s="234"/>
      <c r="O112" s="234"/>
      <c r="P112" s="757"/>
      <c r="Q112" s="332"/>
    </row>
    <row r="113" spans="1:17" s="355" customFormat="1" ht="18">
      <c r="A113" s="706">
        <v>72</v>
      </c>
      <c r="B113" s="507" t="s">
        <v>409</v>
      </c>
      <c r="C113" s="225">
        <v>4864960</v>
      </c>
      <c r="D113" s="92" t="s">
        <v>12</v>
      </c>
      <c r="E113" s="75" t="s">
        <v>300</v>
      </c>
      <c r="F113" s="244">
        <v>1000</v>
      </c>
      <c r="G113" s="247">
        <v>971734</v>
      </c>
      <c r="H113" s="248">
        <v>972792</v>
      </c>
      <c r="I113" s="248">
        <f>G113-H113</f>
        <v>-1058</v>
      </c>
      <c r="J113" s="248">
        <f>$F113*I113</f>
        <v>-1058000</v>
      </c>
      <c r="K113" s="755">
        <f>J113/1000000</f>
        <v>-1.0580000000000001</v>
      </c>
      <c r="L113" s="247">
        <v>1923</v>
      </c>
      <c r="M113" s="248">
        <v>1937</v>
      </c>
      <c r="N113" s="248">
        <f>L113-M113</f>
        <v>-14</v>
      </c>
      <c r="O113" s="248">
        <f>$F113*N113</f>
        <v>-14000</v>
      </c>
      <c r="P113" s="750">
        <f>O113/1000000</f>
        <v>-1.4E-2</v>
      </c>
      <c r="Q113" s="332"/>
    </row>
    <row r="114" spans="1:17" ht="18">
      <c r="A114" s="706">
        <v>73</v>
      </c>
      <c r="B114" s="507" t="s">
        <v>410</v>
      </c>
      <c r="C114" s="225">
        <v>5129960</v>
      </c>
      <c r="D114" s="92" t="s">
        <v>12</v>
      </c>
      <c r="E114" s="75" t="s">
        <v>300</v>
      </c>
      <c r="F114" s="356">
        <v>281.25</v>
      </c>
      <c r="G114" s="247">
        <v>631</v>
      </c>
      <c r="H114" s="248">
        <v>631</v>
      </c>
      <c r="I114" s="248">
        <f>G114-H114</f>
        <v>0</v>
      </c>
      <c r="J114" s="248">
        <f>$F114*I114</f>
        <v>0</v>
      </c>
      <c r="K114" s="755">
        <f>J114/1000000</f>
        <v>0</v>
      </c>
      <c r="L114" s="247">
        <v>978</v>
      </c>
      <c r="M114" s="248">
        <v>978</v>
      </c>
      <c r="N114" s="248">
        <f>L114-M114</f>
        <v>0</v>
      </c>
      <c r="O114" s="248">
        <f>$F114*N114</f>
        <v>0</v>
      </c>
      <c r="P114" s="750">
        <f>O114/1000000</f>
        <v>0</v>
      </c>
      <c r="Q114" s="332"/>
    </row>
    <row r="115" spans="1:17" ht="18">
      <c r="A115" s="706"/>
      <c r="B115" s="251" t="s">
        <v>468</v>
      </c>
      <c r="C115" s="225"/>
      <c r="D115" s="92"/>
      <c r="E115" s="75"/>
      <c r="F115" s="356"/>
      <c r="G115" s="247"/>
      <c r="H115" s="248"/>
      <c r="I115" s="248"/>
      <c r="J115" s="248"/>
      <c r="K115" s="755"/>
      <c r="L115" s="247"/>
      <c r="M115" s="248"/>
      <c r="N115" s="248"/>
      <c r="O115" s="248"/>
      <c r="P115" s="755"/>
      <c r="Q115" s="332"/>
    </row>
    <row r="116" spans="1:17" ht="16.5">
      <c r="A116" s="706">
        <v>74</v>
      </c>
      <c r="B116" s="880" t="s">
        <v>474</v>
      </c>
      <c r="C116" s="686" t="s">
        <v>476</v>
      </c>
      <c r="D116" s="253" t="s">
        <v>438</v>
      </c>
      <c r="E116" s="239" t="s">
        <v>300</v>
      </c>
      <c r="F116" s="244">
        <v>1</v>
      </c>
      <c r="G116" s="247">
        <v>-1276999.94</v>
      </c>
      <c r="H116" s="248">
        <v>-1134000</v>
      </c>
      <c r="I116" s="248">
        <f>G116-H116</f>
        <v>-142999.93999999994</v>
      </c>
      <c r="J116" s="248">
        <f>$F116*I116</f>
        <v>-142999.93999999994</v>
      </c>
      <c r="K116" s="755">
        <f>J116/1000000</f>
        <v>-0.14299993999999994</v>
      </c>
      <c r="L116" s="247">
        <v>-271000</v>
      </c>
      <c r="M116" s="248">
        <v>-271000</v>
      </c>
      <c r="N116" s="248">
        <f>L116-M116</f>
        <v>0</v>
      </c>
      <c r="O116" s="248">
        <f>$F116*N116</f>
        <v>0</v>
      </c>
      <c r="P116" s="750">
        <f>O116/1000000</f>
        <v>0</v>
      </c>
      <c r="Q116" s="340"/>
    </row>
    <row r="117" spans="1:17" ht="16.5">
      <c r="A117" s="706">
        <v>75</v>
      </c>
      <c r="B117" s="880" t="s">
        <v>475</v>
      </c>
      <c r="C117" s="686" t="s">
        <v>477</v>
      </c>
      <c r="D117" s="253" t="s">
        <v>438</v>
      </c>
      <c r="E117" s="239" t="s">
        <v>300</v>
      </c>
      <c r="F117" s="244">
        <v>1</v>
      </c>
      <c r="G117" s="247">
        <v>-1315000.06</v>
      </c>
      <c r="H117" s="248">
        <v>-1051000</v>
      </c>
      <c r="I117" s="248">
        <f>G117-H117</f>
        <v>-264000.06000000006</v>
      </c>
      <c r="J117" s="248">
        <f>$F117*I117</f>
        <v>-264000.06000000006</v>
      </c>
      <c r="K117" s="755">
        <f>J117/1000000</f>
        <v>-0.26400006000000004</v>
      </c>
      <c r="L117" s="247">
        <v>-396000</v>
      </c>
      <c r="M117" s="248">
        <v>-396000</v>
      </c>
      <c r="N117" s="248">
        <f>L117-M117</f>
        <v>0</v>
      </c>
      <c r="O117" s="248">
        <f>$F117*N117</f>
        <v>0</v>
      </c>
      <c r="P117" s="750">
        <f>O117/1000000</f>
        <v>0</v>
      </c>
      <c r="Q117" s="340"/>
    </row>
    <row r="118" spans="1:17" ht="16.5">
      <c r="A118" s="267">
        <v>76</v>
      </c>
      <c r="B118" s="880" t="s">
        <v>508</v>
      </c>
      <c r="C118" s="686" t="s">
        <v>509</v>
      </c>
      <c r="D118" s="253" t="s">
        <v>438</v>
      </c>
      <c r="E118" s="239" t="s">
        <v>300</v>
      </c>
      <c r="F118" s="244">
        <v>1</v>
      </c>
      <c r="G118" s="247">
        <v>-1140999.94</v>
      </c>
      <c r="H118" s="248">
        <v>-942000</v>
      </c>
      <c r="I118" s="248">
        <f>G118-H118</f>
        <v>-198999.93999999994</v>
      </c>
      <c r="J118" s="248">
        <f>$F118*I118</f>
        <v>-198999.93999999994</v>
      </c>
      <c r="K118" s="755">
        <f>J118/1000000</f>
        <v>-0.19899993999999993</v>
      </c>
      <c r="L118" s="247">
        <v>-189000</v>
      </c>
      <c r="M118" s="248">
        <v>-189000</v>
      </c>
      <c r="N118" s="248">
        <f>L118-M118</f>
        <v>0</v>
      </c>
      <c r="O118" s="248">
        <f>$F118*N118</f>
        <v>0</v>
      </c>
      <c r="P118" s="750">
        <f>O118/1000000</f>
        <v>0</v>
      </c>
      <c r="Q118" s="340"/>
    </row>
    <row r="119" spans="1:17" ht="16.5">
      <c r="A119" s="267">
        <v>77</v>
      </c>
      <c r="B119" s="880" t="s">
        <v>504</v>
      </c>
      <c r="C119" s="686" t="s">
        <v>505</v>
      </c>
      <c r="D119" s="253" t="s">
        <v>438</v>
      </c>
      <c r="E119" s="239" t="s">
        <v>300</v>
      </c>
      <c r="F119" s="244">
        <v>1</v>
      </c>
      <c r="G119" s="247">
        <v>-1966000</v>
      </c>
      <c r="H119" s="248">
        <v>-1692000</v>
      </c>
      <c r="I119" s="248">
        <f>G119-H119</f>
        <v>-274000</v>
      </c>
      <c r="J119" s="248">
        <f>$F119*I119</f>
        <v>-274000</v>
      </c>
      <c r="K119" s="755">
        <f>J119/1000000</f>
        <v>-0.27400000000000002</v>
      </c>
      <c r="L119" s="247">
        <v>-258000</v>
      </c>
      <c r="M119" s="248">
        <v>-258000</v>
      </c>
      <c r="N119" s="248">
        <f>L119-M119</f>
        <v>0</v>
      </c>
      <c r="O119" s="248">
        <f>$F119*N119</f>
        <v>0</v>
      </c>
      <c r="P119" s="750">
        <f>O119/1000000</f>
        <v>0</v>
      </c>
      <c r="Q119" s="340"/>
    </row>
    <row r="120" spans="1:17" ht="17.25" thickBot="1">
      <c r="A120" s="268"/>
      <c r="B120" s="881"/>
      <c r="C120" s="882"/>
      <c r="D120" s="547"/>
      <c r="E120" s="544"/>
      <c r="F120" s="883"/>
      <c r="G120" s="331"/>
      <c r="H120" s="331"/>
      <c r="I120" s="331"/>
      <c r="J120" s="331"/>
      <c r="K120" s="884"/>
      <c r="L120" s="331"/>
      <c r="M120" s="331"/>
      <c r="N120" s="331"/>
      <c r="O120" s="331"/>
      <c r="P120" s="884"/>
      <c r="Q120" s="560"/>
    </row>
    <row r="121" spans="1:17" ht="18.75" thickTop="1">
      <c r="B121" s="116" t="s">
        <v>214</v>
      </c>
      <c r="G121" s="248"/>
      <c r="H121" s="248"/>
      <c r="I121" s="391"/>
      <c r="J121" s="391"/>
      <c r="K121" s="311">
        <f>SUM(K7:K120)</f>
        <v>-59.337290576000015</v>
      </c>
      <c r="L121" s="248"/>
      <c r="M121" s="248"/>
      <c r="N121" s="391"/>
      <c r="O121" s="391"/>
      <c r="P121" s="311">
        <f>SUM(P7:P120)</f>
        <v>-2.9231155660000003</v>
      </c>
    </row>
    <row r="122" spans="1:17" ht="15">
      <c r="B122" s="11"/>
      <c r="G122" s="248"/>
      <c r="H122" s="248"/>
      <c r="I122" s="391"/>
      <c r="J122" s="391"/>
      <c r="K122" s="758"/>
      <c r="L122" s="248"/>
      <c r="M122" s="248"/>
      <c r="N122" s="391"/>
      <c r="O122" s="391"/>
      <c r="P122" s="758"/>
    </row>
    <row r="123" spans="1:17" ht="15">
      <c r="B123" s="11"/>
      <c r="G123" s="248"/>
      <c r="H123" s="248"/>
      <c r="I123" s="391"/>
      <c r="J123" s="391"/>
      <c r="K123" s="758"/>
      <c r="L123" s="248"/>
      <c r="M123" s="248"/>
      <c r="N123" s="391"/>
      <c r="O123" s="391"/>
      <c r="P123" s="758"/>
    </row>
    <row r="124" spans="1:17" ht="15">
      <c r="B124" s="11"/>
      <c r="G124" s="248"/>
      <c r="H124" s="248"/>
      <c r="I124" s="391"/>
      <c r="J124" s="391"/>
      <c r="K124" s="758"/>
      <c r="L124" s="248"/>
      <c r="M124" s="248"/>
      <c r="N124" s="391"/>
      <c r="O124" s="391"/>
      <c r="P124" s="758"/>
    </row>
    <row r="125" spans="1:17" ht="15">
      <c r="B125" s="11"/>
      <c r="G125" s="248"/>
      <c r="H125" s="248"/>
      <c r="I125" s="391"/>
      <c r="J125" s="391"/>
      <c r="K125" s="758"/>
      <c r="L125" s="248"/>
      <c r="M125" s="248"/>
      <c r="N125" s="391"/>
      <c r="O125" s="391"/>
      <c r="P125" s="758"/>
    </row>
    <row r="126" spans="1:17" ht="15">
      <c r="B126" s="11"/>
      <c r="G126" s="248"/>
      <c r="H126" s="248"/>
      <c r="I126" s="391"/>
      <c r="J126" s="391"/>
      <c r="K126" s="758"/>
      <c r="L126" s="248"/>
      <c r="M126" s="248"/>
      <c r="N126" s="391"/>
      <c r="O126" s="391"/>
      <c r="P126" s="758"/>
    </row>
    <row r="127" spans="1:17" ht="15.75">
      <c r="A127" s="10"/>
      <c r="G127" s="248"/>
      <c r="H127" s="248"/>
      <c r="I127" s="391"/>
      <c r="J127" s="391"/>
      <c r="K127" s="758"/>
      <c r="L127" s="248"/>
      <c r="M127" s="248"/>
      <c r="N127" s="391"/>
      <c r="O127" s="391"/>
      <c r="P127" s="758"/>
    </row>
    <row r="128" spans="1:17" ht="24" thickBot="1">
      <c r="A128" s="141" t="s">
        <v>213</v>
      </c>
      <c r="G128" s="248"/>
      <c r="H128" s="248"/>
      <c r="I128" s="64" t="s">
        <v>347</v>
      </c>
      <c r="J128" s="355"/>
      <c r="K128" s="759"/>
      <c r="L128" s="248"/>
      <c r="M128" s="248"/>
      <c r="N128" s="64" t="s">
        <v>348</v>
      </c>
      <c r="O128" s="355"/>
      <c r="P128" s="759"/>
      <c r="Q128" s="392" t="str">
        <f>Q1</f>
        <v>JANUARY-2025</v>
      </c>
    </row>
    <row r="129" spans="1:17" ht="39.6" customHeight="1" thickTop="1" thickBot="1">
      <c r="A129" s="385" t="s">
        <v>8</v>
      </c>
      <c r="B129" s="369" t="s">
        <v>9</v>
      </c>
      <c r="C129" s="370" t="s">
        <v>1</v>
      </c>
      <c r="D129" s="370" t="s">
        <v>2</v>
      </c>
      <c r="E129" s="370" t="s">
        <v>3</v>
      </c>
      <c r="F129" s="370" t="s">
        <v>10</v>
      </c>
      <c r="G129" s="368" t="str">
        <f>G5</f>
        <v>FINAL READING 31/01/2025</v>
      </c>
      <c r="H129" s="370" t="str">
        <f>H5</f>
        <v>INTIAL READING 01/01/2025</v>
      </c>
      <c r="I129" s="370" t="s">
        <v>4</v>
      </c>
      <c r="J129" s="370" t="s">
        <v>5</v>
      </c>
      <c r="K129" s="748" t="s">
        <v>6</v>
      </c>
      <c r="L129" s="368" t="str">
        <f>L5</f>
        <v>FINAL READING 31/01/2025</v>
      </c>
      <c r="M129" s="370" t="str">
        <f>M5</f>
        <v>INTIAL READING 01/01/2025</v>
      </c>
      <c r="N129" s="370" t="s">
        <v>4</v>
      </c>
      <c r="O129" s="370" t="s">
        <v>5</v>
      </c>
      <c r="P129" s="748" t="s">
        <v>6</v>
      </c>
      <c r="Q129" s="386" t="s">
        <v>266</v>
      </c>
    </row>
    <row r="130" spans="1:17" ht="7.9" hidden="1" customHeight="1" thickTop="1" thickBot="1">
      <c r="A130" s="9"/>
      <c r="B130" s="8"/>
      <c r="C130" s="7"/>
      <c r="D130" s="7"/>
      <c r="E130" s="7"/>
      <c r="F130" s="7"/>
      <c r="G130" s="248"/>
      <c r="H130" s="248"/>
      <c r="I130" s="391"/>
      <c r="J130" s="391"/>
      <c r="K130" s="758"/>
      <c r="L130" s="248"/>
      <c r="M130" s="248"/>
      <c r="N130" s="391"/>
      <c r="O130" s="391"/>
      <c r="P130" s="758"/>
    </row>
    <row r="131" spans="1:17" ht="15.95" customHeight="1" thickTop="1">
      <c r="A131" s="245"/>
      <c r="B131" s="246" t="s">
        <v>25</v>
      </c>
      <c r="C131" s="237"/>
      <c r="D131" s="231"/>
      <c r="E131" s="231"/>
      <c r="F131" s="231"/>
      <c r="G131" s="389"/>
      <c r="H131" s="389"/>
      <c r="I131" s="394"/>
      <c r="J131" s="394"/>
      <c r="K131" s="760"/>
      <c r="L131" s="389"/>
      <c r="M131" s="389"/>
      <c r="N131" s="394"/>
      <c r="O131" s="394"/>
      <c r="P131" s="760"/>
      <c r="Q131" s="390"/>
    </row>
    <row r="132" spans="1:17" ht="39.75" customHeight="1">
      <c r="A132" s="236">
        <v>1</v>
      </c>
      <c r="B132" s="250" t="s">
        <v>74</v>
      </c>
      <c r="C132" s="244">
        <v>4865146</v>
      </c>
      <c r="D132" s="239" t="s">
        <v>12</v>
      </c>
      <c r="E132" s="239" t="s">
        <v>300</v>
      </c>
      <c r="F132" s="244">
        <v>-33.33</v>
      </c>
      <c r="G132" s="247">
        <v>999824</v>
      </c>
      <c r="H132" s="248">
        <v>999824</v>
      </c>
      <c r="I132" s="248">
        <f>G132-H132</f>
        <v>0</v>
      </c>
      <c r="J132" s="248">
        <f>$F132*I132</f>
        <v>0</v>
      </c>
      <c r="K132" s="755">
        <f>J132/1000000</f>
        <v>0</v>
      </c>
      <c r="L132" s="247">
        <v>1865</v>
      </c>
      <c r="M132" s="248">
        <v>681</v>
      </c>
      <c r="N132" s="248">
        <f>L132-M132</f>
        <v>1184</v>
      </c>
      <c r="O132" s="248">
        <f>$F132*N132</f>
        <v>-39462.720000000001</v>
      </c>
      <c r="P132" s="750">
        <f>O132/1000000</f>
        <v>-3.946272E-2</v>
      </c>
      <c r="Q132" s="352"/>
    </row>
    <row r="133" spans="1:17" ht="16.5">
      <c r="A133" s="236"/>
      <c r="B133" s="251" t="s">
        <v>37</v>
      </c>
      <c r="C133" s="244"/>
      <c r="D133" s="254"/>
      <c r="E133" s="254"/>
      <c r="F133" s="244"/>
      <c r="G133" s="247"/>
      <c r="H133" s="248"/>
      <c r="I133" s="248"/>
      <c r="J133" s="248"/>
      <c r="K133" s="750"/>
      <c r="L133" s="247"/>
      <c r="M133" s="248"/>
      <c r="N133" s="248"/>
      <c r="O133" s="248"/>
      <c r="P133" s="750"/>
      <c r="Q133" s="332"/>
    </row>
    <row r="134" spans="1:17" ht="16.5">
      <c r="A134" s="236">
        <v>2</v>
      </c>
      <c r="B134" s="250" t="s">
        <v>38</v>
      </c>
      <c r="C134" s="244" t="s">
        <v>478</v>
      </c>
      <c r="D134" s="253" t="s">
        <v>438</v>
      </c>
      <c r="E134" s="239" t="s">
        <v>300</v>
      </c>
      <c r="F134" s="885">
        <v>-0.8</v>
      </c>
      <c r="G134" s="247">
        <v>656000</v>
      </c>
      <c r="H134" s="248">
        <v>697000</v>
      </c>
      <c r="I134" s="248">
        <f>G134-H134</f>
        <v>-41000</v>
      </c>
      <c r="J134" s="248">
        <f>$F134*I134</f>
        <v>32800</v>
      </c>
      <c r="K134" s="750">
        <f>J134/1000000</f>
        <v>3.2800000000000003E-2</v>
      </c>
      <c r="L134" s="247">
        <v>-3000</v>
      </c>
      <c r="M134" s="248">
        <v>-3000</v>
      </c>
      <c r="N134" s="248">
        <f>L134-M134</f>
        <v>0</v>
      </c>
      <c r="O134" s="248">
        <f>$F134*N134</f>
        <v>0</v>
      </c>
      <c r="P134" s="750">
        <f>O134/1000000</f>
        <v>0</v>
      </c>
      <c r="Q134" s="340"/>
    </row>
    <row r="135" spans="1:17" ht="15.75" customHeight="1">
      <c r="A135" s="236"/>
      <c r="B135" s="251" t="s">
        <v>17</v>
      </c>
      <c r="C135" s="244"/>
      <c r="D135" s="253"/>
      <c r="E135" s="239"/>
      <c r="F135" s="244"/>
      <c r="G135" s="247"/>
      <c r="H135" s="248"/>
      <c r="I135" s="248"/>
      <c r="J135" s="248"/>
      <c r="K135" s="750"/>
      <c r="L135" s="247"/>
      <c r="M135" s="248"/>
      <c r="N135" s="248"/>
      <c r="O135" s="248"/>
      <c r="P135" s="750"/>
      <c r="Q135" s="332"/>
    </row>
    <row r="136" spans="1:17" ht="16.5">
      <c r="A136" s="236">
        <v>3</v>
      </c>
      <c r="B136" s="250" t="s">
        <v>18</v>
      </c>
      <c r="C136" s="244">
        <v>4865119</v>
      </c>
      <c r="D136" s="253" t="s">
        <v>12</v>
      </c>
      <c r="E136" s="239" t="s">
        <v>300</v>
      </c>
      <c r="F136" s="244">
        <v>-1333.33</v>
      </c>
      <c r="G136" s="247">
        <v>372</v>
      </c>
      <c r="H136" s="248">
        <v>374</v>
      </c>
      <c r="I136" s="248">
        <f>G136-H136</f>
        <v>-2</v>
      </c>
      <c r="J136" s="248">
        <f>$F136*I136</f>
        <v>2666.66</v>
      </c>
      <c r="K136" s="750">
        <f>J136/1000000</f>
        <v>2.66666E-3</v>
      </c>
      <c r="L136" s="247">
        <v>27</v>
      </c>
      <c r="M136" s="248">
        <v>28</v>
      </c>
      <c r="N136" s="248">
        <f>L136-M136</f>
        <v>-1</v>
      </c>
      <c r="O136" s="248">
        <f>$F136*N136</f>
        <v>1333.33</v>
      </c>
      <c r="P136" s="750">
        <f>O136/1000000</f>
        <v>1.33333E-3</v>
      </c>
      <c r="Q136" s="732"/>
    </row>
    <row r="137" spans="1:17" ht="16.5">
      <c r="A137" s="236">
        <v>4</v>
      </c>
      <c r="B137" s="250" t="s">
        <v>19</v>
      </c>
      <c r="C137" s="244">
        <v>4864825</v>
      </c>
      <c r="D137" s="253" t="s">
        <v>12</v>
      </c>
      <c r="E137" s="239" t="s">
        <v>300</v>
      </c>
      <c r="F137" s="244">
        <v>-133.33000000000001</v>
      </c>
      <c r="G137" s="247">
        <v>6704</v>
      </c>
      <c r="H137" s="248">
        <v>6704</v>
      </c>
      <c r="I137" s="248">
        <f>G137-H137</f>
        <v>0</v>
      </c>
      <c r="J137" s="248">
        <f>$F137*I137</f>
        <v>0</v>
      </c>
      <c r="K137" s="750">
        <f>J137/1000000</f>
        <v>0</v>
      </c>
      <c r="L137" s="247">
        <v>2604</v>
      </c>
      <c r="M137" s="248">
        <v>4735</v>
      </c>
      <c r="N137" s="248">
        <f>L137-M137</f>
        <v>-2131</v>
      </c>
      <c r="O137" s="248">
        <f>$F137*N137</f>
        <v>284126.23000000004</v>
      </c>
      <c r="P137" s="750">
        <f>O137/1000000</f>
        <v>0.28412623000000004</v>
      </c>
      <c r="Q137" s="332"/>
    </row>
    <row r="138" spans="1:17" ht="16.5">
      <c r="A138" s="395"/>
      <c r="B138" s="396" t="s">
        <v>44</v>
      </c>
      <c r="C138" s="235"/>
      <c r="D138" s="239"/>
      <c r="E138" s="239"/>
      <c r="F138" s="397"/>
      <c r="G138" s="247"/>
      <c r="H138" s="248"/>
      <c r="I138" s="248"/>
      <c r="J138" s="248"/>
      <c r="K138" s="750"/>
      <c r="L138" s="247"/>
      <c r="M138" s="248"/>
      <c r="N138" s="248"/>
      <c r="O138" s="248"/>
      <c r="P138" s="750"/>
      <c r="Q138" s="332"/>
    </row>
    <row r="139" spans="1:17" ht="16.5">
      <c r="A139" s="236">
        <v>5</v>
      </c>
      <c r="B139" s="359" t="s">
        <v>45</v>
      </c>
      <c r="C139" s="244">
        <v>4865149</v>
      </c>
      <c r="D139" s="254" t="s">
        <v>12</v>
      </c>
      <c r="E139" s="239" t="s">
        <v>300</v>
      </c>
      <c r="F139" s="244">
        <v>-187.5</v>
      </c>
      <c r="G139" s="247">
        <v>993536</v>
      </c>
      <c r="H139" s="248">
        <v>994404</v>
      </c>
      <c r="I139" s="248">
        <f>G139-H139</f>
        <v>-868</v>
      </c>
      <c r="J139" s="248">
        <f>$F139*I139</f>
        <v>162750</v>
      </c>
      <c r="K139" s="750">
        <f>J139/1000000</f>
        <v>0.16275000000000001</v>
      </c>
      <c r="L139" s="247">
        <v>996016</v>
      </c>
      <c r="M139" s="248">
        <v>996016</v>
      </c>
      <c r="N139" s="248">
        <f>L139-M139</f>
        <v>0</v>
      </c>
      <c r="O139" s="248">
        <f>$F139*N139</f>
        <v>0</v>
      </c>
      <c r="P139" s="750">
        <f>O139/1000000</f>
        <v>0</v>
      </c>
      <c r="Q139" s="353"/>
    </row>
    <row r="140" spans="1:17" ht="16.5">
      <c r="A140" s="236"/>
      <c r="B140" s="251" t="s">
        <v>33</v>
      </c>
      <c r="C140" s="244"/>
      <c r="D140" s="254"/>
      <c r="E140" s="239"/>
      <c r="F140" s="244"/>
      <c r="G140" s="247"/>
      <c r="H140" s="248"/>
      <c r="I140" s="248"/>
      <c r="J140" s="248"/>
      <c r="K140" s="750"/>
      <c r="L140" s="247"/>
      <c r="M140" s="248"/>
      <c r="N140" s="248"/>
      <c r="O140" s="248"/>
      <c r="P140" s="750"/>
      <c r="Q140" s="332"/>
    </row>
    <row r="141" spans="1:17" ht="16.5">
      <c r="A141" s="236">
        <v>6</v>
      </c>
      <c r="B141" s="250" t="s">
        <v>314</v>
      </c>
      <c r="C141" s="244" t="s">
        <v>495</v>
      </c>
      <c r="D141" s="253" t="s">
        <v>12</v>
      </c>
      <c r="E141" s="239" t="s">
        <v>300</v>
      </c>
      <c r="F141" s="705">
        <v>-0.4</v>
      </c>
      <c r="G141" s="247">
        <v>-11272000</v>
      </c>
      <c r="H141" s="248">
        <v>-10268000</v>
      </c>
      <c r="I141" s="248">
        <f>G141-H141</f>
        <v>-1004000</v>
      </c>
      <c r="J141" s="248">
        <f>$F141*I141</f>
        <v>401600</v>
      </c>
      <c r="K141" s="750">
        <f>J141/1000000</f>
        <v>0.40160000000000001</v>
      </c>
      <c r="L141" s="247">
        <v>-4110000</v>
      </c>
      <c r="M141" s="248">
        <v>-3987000</v>
      </c>
      <c r="N141" s="248">
        <f>L141-M141</f>
        <v>-123000</v>
      </c>
      <c r="O141" s="248">
        <f>$F141*N141</f>
        <v>49200</v>
      </c>
      <c r="P141" s="750">
        <f>O141/1000000</f>
        <v>4.9200000000000001E-2</v>
      </c>
      <c r="Q141" s="340"/>
    </row>
    <row r="142" spans="1:17" ht="16.5">
      <c r="A142" s="236"/>
      <c r="B142" s="252" t="s">
        <v>335</v>
      </c>
      <c r="C142" s="244"/>
      <c r="D142" s="253"/>
      <c r="E142" s="239"/>
      <c r="F142" s="244"/>
      <c r="G142" s="247"/>
      <c r="H142" s="248"/>
      <c r="I142" s="248"/>
      <c r="J142" s="248"/>
      <c r="K142" s="750"/>
      <c r="L142" s="247"/>
      <c r="M142" s="248"/>
      <c r="N142" s="248"/>
      <c r="O142" s="248"/>
      <c r="P142" s="750"/>
      <c r="Q142" s="332"/>
    </row>
    <row r="143" spans="1:17" s="239" customFormat="1" ht="15">
      <c r="A143" s="263">
        <v>7</v>
      </c>
      <c r="B143" s="546" t="s">
        <v>340</v>
      </c>
      <c r="C143" s="267">
        <v>4864971</v>
      </c>
      <c r="D143" s="253" t="s">
        <v>12</v>
      </c>
      <c r="E143" s="239" t="s">
        <v>300</v>
      </c>
      <c r="F143" s="253">
        <v>800</v>
      </c>
      <c r="G143" s="247">
        <v>0</v>
      </c>
      <c r="H143" s="248">
        <v>0</v>
      </c>
      <c r="I143" s="254">
        <f>G143-H143</f>
        <v>0</v>
      </c>
      <c r="J143" s="254">
        <f>$F143*I143</f>
        <v>0</v>
      </c>
      <c r="K143" s="761">
        <f>J143/1000000</f>
        <v>0</v>
      </c>
      <c r="L143" s="247">
        <v>999495</v>
      </c>
      <c r="M143" s="248">
        <v>999495</v>
      </c>
      <c r="N143" s="254">
        <f>L143-M143</f>
        <v>0</v>
      </c>
      <c r="O143" s="254">
        <f>$F143*N143</f>
        <v>0</v>
      </c>
      <c r="P143" s="761">
        <f>O143/1000000</f>
        <v>0</v>
      </c>
      <c r="Q143" s="346"/>
    </row>
    <row r="144" spans="1:17" s="480" customFormat="1" ht="18" customHeight="1">
      <c r="A144" s="263"/>
      <c r="B144" s="541" t="s">
        <v>401</v>
      </c>
      <c r="C144" s="267"/>
      <c r="D144" s="253"/>
      <c r="E144" s="239"/>
      <c r="F144" s="253"/>
      <c r="G144" s="247"/>
      <c r="H144" s="248"/>
      <c r="I144" s="254"/>
      <c r="J144" s="254"/>
      <c r="K144" s="761"/>
      <c r="L144" s="247"/>
      <c r="M144" s="248"/>
      <c r="N144" s="254"/>
      <c r="O144" s="254"/>
      <c r="P144" s="761"/>
      <c r="Q144" s="346"/>
    </row>
    <row r="145" spans="1:17" s="480" customFormat="1" ht="15">
      <c r="A145" s="263">
        <v>8</v>
      </c>
      <c r="B145" s="546" t="s">
        <v>402</v>
      </c>
      <c r="C145" s="267">
        <v>4864952</v>
      </c>
      <c r="D145" s="253" t="s">
        <v>12</v>
      </c>
      <c r="E145" s="239" t="s">
        <v>300</v>
      </c>
      <c r="F145" s="253">
        <v>-625</v>
      </c>
      <c r="G145" s="247">
        <v>991337</v>
      </c>
      <c r="H145" s="248">
        <v>991490</v>
      </c>
      <c r="I145" s="254">
        <f>G145-H145</f>
        <v>-153</v>
      </c>
      <c r="J145" s="254">
        <f>$F145*I145</f>
        <v>95625</v>
      </c>
      <c r="K145" s="761">
        <f>J145/1000000</f>
        <v>9.5625000000000002E-2</v>
      </c>
      <c r="L145" s="247">
        <v>1029</v>
      </c>
      <c r="M145" s="248">
        <v>1033</v>
      </c>
      <c r="N145" s="254">
        <f>L145-M145</f>
        <v>-4</v>
      </c>
      <c r="O145" s="254">
        <f>$F145*N145</f>
        <v>2500</v>
      </c>
      <c r="P145" s="761">
        <f>O145/1000000</f>
        <v>2.5000000000000001E-3</v>
      </c>
      <c r="Q145" s="346"/>
    </row>
    <row r="146" spans="1:17" s="480" customFormat="1" ht="15">
      <c r="A146" s="263">
        <v>9</v>
      </c>
      <c r="B146" s="546" t="s">
        <v>402</v>
      </c>
      <c r="C146" s="267">
        <v>4865039</v>
      </c>
      <c r="D146" s="253" t="s">
        <v>12</v>
      </c>
      <c r="E146" s="239" t="s">
        <v>300</v>
      </c>
      <c r="F146" s="253">
        <v>-500</v>
      </c>
      <c r="G146" s="247">
        <v>999378</v>
      </c>
      <c r="H146" s="248">
        <v>999417</v>
      </c>
      <c r="I146" s="254">
        <f>G146-H146</f>
        <v>-39</v>
      </c>
      <c r="J146" s="254">
        <f>$F146*I146</f>
        <v>19500</v>
      </c>
      <c r="K146" s="761">
        <f>J146/1000000</f>
        <v>1.95E-2</v>
      </c>
      <c r="L146" s="247">
        <v>856</v>
      </c>
      <c r="M146" s="248">
        <v>855</v>
      </c>
      <c r="N146" s="254">
        <f>L146-M146</f>
        <v>1</v>
      </c>
      <c r="O146" s="254">
        <f>$F146*N146</f>
        <v>-500</v>
      </c>
      <c r="P146" s="761">
        <f>O146/1000000</f>
        <v>-5.0000000000000001E-4</v>
      </c>
      <c r="Q146" s="346"/>
    </row>
    <row r="147" spans="1:17" s="480" customFormat="1" ht="15.75">
      <c r="A147" s="263"/>
      <c r="B147" s="541" t="s">
        <v>404</v>
      </c>
      <c r="C147" s="267"/>
      <c r="D147" s="253"/>
      <c r="E147" s="239"/>
      <c r="F147" s="253"/>
      <c r="G147" s="247"/>
      <c r="H147" s="248"/>
      <c r="I147" s="254"/>
      <c r="J147" s="254"/>
      <c r="K147" s="761"/>
      <c r="L147" s="247"/>
      <c r="M147" s="248"/>
      <c r="N147" s="254"/>
      <c r="O147" s="254"/>
      <c r="P147" s="761"/>
      <c r="Q147" s="346"/>
    </row>
    <row r="148" spans="1:17" s="480" customFormat="1" ht="15">
      <c r="A148" s="263">
        <v>10</v>
      </c>
      <c r="B148" s="546" t="s">
        <v>405</v>
      </c>
      <c r="C148" s="267">
        <v>4902510</v>
      </c>
      <c r="D148" s="253" t="s">
        <v>12</v>
      </c>
      <c r="E148" s="239" t="s">
        <v>300</v>
      </c>
      <c r="F148" s="253">
        <v>-400</v>
      </c>
      <c r="G148" s="247">
        <v>997925</v>
      </c>
      <c r="H148" s="248">
        <v>998379</v>
      </c>
      <c r="I148" s="254">
        <f>G148-H148</f>
        <v>-454</v>
      </c>
      <c r="J148" s="254">
        <f>$F148*I148</f>
        <v>181600</v>
      </c>
      <c r="K148" s="761">
        <f>J148/1000000</f>
        <v>0.18160000000000001</v>
      </c>
      <c r="L148" s="247">
        <v>231</v>
      </c>
      <c r="M148" s="248">
        <v>231</v>
      </c>
      <c r="N148" s="254">
        <f>L148-M148</f>
        <v>0</v>
      </c>
      <c r="O148" s="254">
        <f>$F148*N148</f>
        <v>0</v>
      </c>
      <c r="P148" s="761">
        <f>O148/1000000</f>
        <v>0</v>
      </c>
      <c r="Q148" s="346"/>
    </row>
    <row r="149" spans="1:17" s="480" customFormat="1" ht="15">
      <c r="A149" s="263">
        <v>11</v>
      </c>
      <c r="B149" s="546" t="s">
        <v>406</v>
      </c>
      <c r="C149" s="267">
        <v>4865140</v>
      </c>
      <c r="D149" s="253" t="s">
        <v>12</v>
      </c>
      <c r="E149" s="239" t="s">
        <v>300</v>
      </c>
      <c r="F149" s="253">
        <v>-937.5</v>
      </c>
      <c r="G149" s="247">
        <v>998768</v>
      </c>
      <c r="H149" s="248">
        <v>998972</v>
      </c>
      <c r="I149" s="254">
        <f>G149-H149</f>
        <v>-204</v>
      </c>
      <c r="J149" s="254">
        <f>$F149*I149</f>
        <v>191250</v>
      </c>
      <c r="K149" s="761">
        <f>J149/1000000</f>
        <v>0.19125</v>
      </c>
      <c r="L149" s="247">
        <v>999501</v>
      </c>
      <c r="M149" s="248">
        <v>999501</v>
      </c>
      <c r="N149" s="254">
        <f>L149-M149</f>
        <v>0</v>
      </c>
      <c r="O149" s="254">
        <f>$F149*N149</f>
        <v>0</v>
      </c>
      <c r="P149" s="761">
        <f>O149/1000000</f>
        <v>0</v>
      </c>
      <c r="Q149" s="346"/>
    </row>
    <row r="150" spans="1:17" s="480" customFormat="1" ht="15">
      <c r="A150" s="263">
        <v>12</v>
      </c>
      <c r="B150" s="546" t="s">
        <v>407</v>
      </c>
      <c r="C150" s="267">
        <v>4864808</v>
      </c>
      <c r="D150" s="253" t="s">
        <v>12</v>
      </c>
      <c r="E150" s="239" t="s">
        <v>300</v>
      </c>
      <c r="F150" s="253">
        <v>-187.5</v>
      </c>
      <c r="G150" s="247">
        <v>976352</v>
      </c>
      <c r="H150" s="248">
        <v>976902</v>
      </c>
      <c r="I150" s="254">
        <f>G150-H150</f>
        <v>-550</v>
      </c>
      <c r="J150" s="254">
        <f>$F150*I150</f>
        <v>103125</v>
      </c>
      <c r="K150" s="761">
        <f>J150/1000000</f>
        <v>0.10312499999999999</v>
      </c>
      <c r="L150" s="247">
        <v>2043</v>
      </c>
      <c r="M150" s="248">
        <v>2043</v>
      </c>
      <c r="N150" s="254">
        <f>L150-M150</f>
        <v>0</v>
      </c>
      <c r="O150" s="254">
        <f>$F150*N150</f>
        <v>0</v>
      </c>
      <c r="P150" s="761">
        <f>O150/1000000</f>
        <v>0</v>
      </c>
      <c r="Q150" s="346"/>
    </row>
    <row r="151" spans="1:17" s="480" customFormat="1" ht="15">
      <c r="A151" s="263">
        <v>13</v>
      </c>
      <c r="B151" s="546" t="s">
        <v>463</v>
      </c>
      <c r="C151" s="267">
        <v>4865080</v>
      </c>
      <c r="D151" s="253" t="s">
        <v>12</v>
      </c>
      <c r="E151" s="239" t="s">
        <v>300</v>
      </c>
      <c r="F151" s="253">
        <v>-2500</v>
      </c>
      <c r="G151" s="247">
        <v>999963</v>
      </c>
      <c r="H151" s="248">
        <v>999963</v>
      </c>
      <c r="I151" s="254">
        <f>G151-H151</f>
        <v>0</v>
      </c>
      <c r="J151" s="254">
        <f>$F151*I151</f>
        <v>0</v>
      </c>
      <c r="K151" s="761">
        <f>J151/1000000</f>
        <v>0</v>
      </c>
      <c r="L151" s="247">
        <v>122</v>
      </c>
      <c r="M151" s="248">
        <v>122</v>
      </c>
      <c r="N151" s="254">
        <f>L151-M151</f>
        <v>0</v>
      </c>
      <c r="O151" s="254">
        <f>$F151*N151</f>
        <v>0</v>
      </c>
      <c r="P151" s="761">
        <f>O151/1000000</f>
        <v>0</v>
      </c>
      <c r="Q151" s="346"/>
    </row>
    <row r="152" spans="1:17" s="239" customFormat="1" ht="15.75" thickBot="1">
      <c r="A152" s="506">
        <v>14</v>
      </c>
      <c r="B152" s="542" t="s">
        <v>408</v>
      </c>
      <c r="C152" s="254">
        <v>4864796</v>
      </c>
      <c r="D152" s="547" t="s">
        <v>12</v>
      </c>
      <c r="E152" s="544" t="s">
        <v>300</v>
      </c>
      <c r="F152" s="254">
        <v>-125</v>
      </c>
      <c r="G152" s="247">
        <v>999566</v>
      </c>
      <c r="H152" s="331">
        <v>999653</v>
      </c>
      <c r="I152" s="543">
        <f>G152-H152</f>
        <v>-87</v>
      </c>
      <c r="J152" s="543">
        <f>$F152*I152</f>
        <v>10875</v>
      </c>
      <c r="K152" s="754">
        <f>J152/1000000</f>
        <v>1.0874999999999999E-2</v>
      </c>
      <c r="L152" s="330">
        <v>1185</v>
      </c>
      <c r="M152" s="331">
        <v>1185</v>
      </c>
      <c r="N152" s="543">
        <f>L152-M152</f>
        <v>0</v>
      </c>
      <c r="O152" s="543">
        <f>$F152*N152</f>
        <v>0</v>
      </c>
      <c r="P152" s="754">
        <f>O152/1000000</f>
        <v>0</v>
      </c>
      <c r="Q152" s="548"/>
    </row>
    <row r="153" spans="1:17" ht="15.75" thickTop="1">
      <c r="A153" s="337"/>
      <c r="B153" s="337"/>
      <c r="C153" s="337"/>
      <c r="D153" s="337"/>
      <c r="E153" s="337"/>
      <c r="F153" s="337"/>
      <c r="G153" s="337"/>
      <c r="H153" s="337"/>
      <c r="I153" s="337"/>
      <c r="J153" s="337"/>
      <c r="K153" s="762"/>
      <c r="L153" s="389"/>
      <c r="M153" s="337"/>
      <c r="N153" s="337"/>
      <c r="O153" s="337"/>
      <c r="P153" s="762"/>
      <c r="Q153" s="337"/>
    </row>
    <row r="154" spans="1:17" ht="18">
      <c r="A154" s="355"/>
      <c r="B154" s="204" t="s">
        <v>267</v>
      </c>
      <c r="C154" s="355"/>
      <c r="D154" s="355"/>
      <c r="E154" s="355"/>
      <c r="F154" s="355"/>
      <c r="G154" s="355"/>
      <c r="H154" s="355"/>
      <c r="I154" s="355"/>
      <c r="J154" s="355"/>
      <c r="K154" s="104">
        <f>SUM(K132:K153)</f>
        <v>1.2017916599999998</v>
      </c>
      <c r="L154" s="355"/>
      <c r="M154" s="355"/>
      <c r="N154" s="355"/>
      <c r="O154" s="355"/>
      <c r="P154" s="104">
        <f>SUM(P132:P153)</f>
        <v>0.29719684000000007</v>
      </c>
      <c r="Q154" s="355"/>
    </row>
    <row r="155" spans="1:17" ht="15.75">
      <c r="A155" s="355"/>
      <c r="B155" s="355"/>
      <c r="C155" s="355"/>
      <c r="D155" s="355"/>
      <c r="E155" s="355"/>
      <c r="F155" s="355"/>
      <c r="G155" s="355"/>
      <c r="H155" s="355"/>
      <c r="I155" s="355"/>
      <c r="J155" s="355"/>
      <c r="K155" s="763"/>
      <c r="L155" s="355"/>
      <c r="M155" s="355"/>
      <c r="N155" s="355"/>
      <c r="O155" s="355"/>
      <c r="P155" s="763"/>
      <c r="Q155" s="355"/>
    </row>
    <row r="156" spans="1:17" ht="15.75">
      <c r="A156" s="355"/>
      <c r="B156" s="355"/>
      <c r="C156" s="355"/>
      <c r="D156" s="355"/>
      <c r="E156" s="355"/>
      <c r="F156" s="355"/>
      <c r="G156" s="355"/>
      <c r="H156" s="355"/>
      <c r="I156" s="355"/>
      <c r="J156" s="355"/>
      <c r="K156" s="763"/>
      <c r="L156" s="355"/>
      <c r="M156" s="355"/>
      <c r="N156" s="355"/>
      <c r="O156" s="355"/>
      <c r="P156" s="763"/>
      <c r="Q156" s="355"/>
    </row>
    <row r="157" spans="1:17" ht="15.75">
      <c r="A157" s="355"/>
      <c r="B157" s="355"/>
      <c r="C157" s="355"/>
      <c r="D157" s="355"/>
      <c r="E157" s="355"/>
      <c r="F157" s="355"/>
      <c r="G157" s="355"/>
      <c r="H157" s="355"/>
      <c r="I157" s="355"/>
      <c r="J157" s="355"/>
      <c r="K157" s="763"/>
      <c r="L157" s="355"/>
      <c r="M157" s="355"/>
      <c r="N157" s="355"/>
      <c r="O157" s="355"/>
      <c r="P157" s="763"/>
      <c r="Q157" s="355"/>
    </row>
    <row r="158" spans="1:17" ht="15.75">
      <c r="A158" s="355"/>
      <c r="B158" s="355"/>
      <c r="C158" s="355"/>
      <c r="D158" s="355"/>
      <c r="E158" s="355"/>
      <c r="F158" s="355"/>
      <c r="G158" s="355"/>
      <c r="H158" s="355"/>
      <c r="I158" s="355"/>
      <c r="J158" s="355"/>
      <c r="K158" s="763"/>
      <c r="L158" s="355"/>
      <c r="M158" s="355"/>
      <c r="N158" s="355"/>
      <c r="O158" s="355"/>
      <c r="P158" s="763"/>
      <c r="Q158" s="355"/>
    </row>
    <row r="159" spans="1:17" ht="15.75">
      <c r="A159" s="355"/>
      <c r="B159" s="355"/>
      <c r="C159" s="355"/>
      <c r="D159" s="355"/>
      <c r="E159" s="355"/>
      <c r="F159" s="355"/>
      <c r="G159" s="355"/>
      <c r="H159" s="355"/>
      <c r="I159" s="355"/>
      <c r="J159" s="355"/>
      <c r="K159" s="763"/>
      <c r="L159" s="355"/>
      <c r="M159" s="355"/>
      <c r="N159" s="355"/>
      <c r="O159" s="355"/>
      <c r="P159" s="763"/>
      <c r="Q159" s="355"/>
    </row>
    <row r="160" spans="1:17" ht="13.5" thickBot="1">
      <c r="A160" s="403"/>
      <c r="B160" s="403"/>
      <c r="C160" s="403"/>
      <c r="D160" s="403"/>
      <c r="E160" s="403"/>
      <c r="F160" s="403"/>
      <c r="G160" s="403"/>
      <c r="H160" s="403"/>
      <c r="I160" s="403"/>
      <c r="J160" s="403"/>
      <c r="K160" s="764"/>
      <c r="L160" s="403"/>
      <c r="M160" s="403"/>
      <c r="N160" s="403"/>
      <c r="O160" s="403"/>
      <c r="P160" s="764"/>
      <c r="Q160" s="403"/>
    </row>
    <row r="161" spans="1:17" ht="31.5" customHeight="1">
      <c r="A161" s="105" t="s">
        <v>216</v>
      </c>
      <c r="B161" s="106"/>
      <c r="C161" s="106"/>
      <c r="D161" s="107"/>
      <c r="E161" s="108"/>
      <c r="F161" s="107"/>
      <c r="G161" s="107"/>
      <c r="H161" s="106"/>
      <c r="I161" s="109"/>
      <c r="J161" s="110"/>
      <c r="K161" s="111"/>
      <c r="L161" s="400"/>
      <c r="M161" s="400"/>
      <c r="N161" s="400"/>
      <c r="O161" s="400"/>
      <c r="P161" s="658"/>
      <c r="Q161" s="401"/>
    </row>
    <row r="162" spans="1:17" ht="28.5" customHeight="1">
      <c r="A162" s="112" t="s">
        <v>264</v>
      </c>
      <c r="B162" s="66"/>
      <c r="C162" s="66"/>
      <c r="D162" s="66"/>
      <c r="E162" s="67"/>
      <c r="F162" s="66"/>
      <c r="G162" s="66"/>
      <c r="H162" s="66"/>
      <c r="I162" s="68"/>
      <c r="J162" s="66"/>
      <c r="K162" s="104">
        <f>K121</f>
        <v>-59.337290576000015</v>
      </c>
      <c r="L162" s="355"/>
      <c r="M162" s="355"/>
      <c r="N162" s="355"/>
      <c r="O162" s="355"/>
      <c r="P162" s="104">
        <f>P121</f>
        <v>-2.9231155660000003</v>
      </c>
      <c r="Q162" s="402"/>
    </row>
    <row r="163" spans="1:17" ht="28.5" customHeight="1">
      <c r="A163" s="112" t="s">
        <v>265</v>
      </c>
      <c r="B163" s="66"/>
      <c r="C163" s="66"/>
      <c r="D163" s="66"/>
      <c r="E163" s="67"/>
      <c r="F163" s="66"/>
      <c r="G163" s="66"/>
      <c r="H163" s="66"/>
      <c r="I163" s="68"/>
      <c r="J163" s="66"/>
      <c r="K163" s="104">
        <f>K154</f>
        <v>1.2017916599999998</v>
      </c>
      <c r="L163" s="355"/>
      <c r="M163" s="355"/>
      <c r="N163" s="355"/>
      <c r="O163" s="355"/>
      <c r="P163" s="104">
        <f>P154</f>
        <v>0.29719684000000007</v>
      </c>
      <c r="Q163" s="402"/>
    </row>
    <row r="164" spans="1:17" ht="28.5" customHeight="1">
      <c r="A164" s="112" t="s">
        <v>217</v>
      </c>
      <c r="B164" s="66"/>
      <c r="C164" s="66"/>
      <c r="D164" s="66"/>
      <c r="E164" s="67"/>
      <c r="F164" s="66"/>
      <c r="G164" s="66"/>
      <c r="H164" s="66"/>
      <c r="I164" s="68"/>
      <c r="J164" s="66"/>
      <c r="K164" s="104">
        <f>'ROHTAK ROAD'!K43</f>
        <v>-3.4029312500000004</v>
      </c>
      <c r="L164" s="355"/>
      <c r="M164" s="355"/>
      <c r="N164" s="355"/>
      <c r="O164" s="355"/>
      <c r="P164" s="104">
        <f>'ROHTAK ROAD'!P43</f>
        <v>-5.5125000000000007E-2</v>
      </c>
      <c r="Q164" s="402"/>
    </row>
    <row r="165" spans="1:17" ht="27.75" customHeight="1" thickBot="1">
      <c r="A165" s="114" t="s">
        <v>218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308">
        <f>SUM(K162:K164)</f>
        <v>-61.538430166000019</v>
      </c>
      <c r="L165" s="403"/>
      <c r="M165" s="403"/>
      <c r="N165" s="403"/>
      <c r="O165" s="403"/>
      <c r="P165" s="308">
        <f>SUM(P162:P164)</f>
        <v>-2.681043726</v>
      </c>
      <c r="Q165" s="404"/>
    </row>
    <row r="169" spans="1:17" ht="13.5" thickBot="1">
      <c r="A169" s="172"/>
    </row>
    <row r="170" spans="1:17">
      <c r="A170" s="405"/>
      <c r="B170" s="406"/>
      <c r="C170" s="406"/>
      <c r="D170" s="406"/>
      <c r="E170" s="406"/>
      <c r="F170" s="406"/>
      <c r="G170" s="406"/>
      <c r="H170" s="400"/>
      <c r="I170" s="400"/>
      <c r="J170" s="400"/>
      <c r="K170" s="658"/>
      <c r="L170" s="400"/>
      <c r="M170" s="400"/>
      <c r="N170" s="400"/>
      <c r="O170" s="400"/>
      <c r="P170" s="658"/>
      <c r="Q170" s="401"/>
    </row>
    <row r="171" spans="1:17" ht="23.25">
      <c r="A171" s="407" t="s">
        <v>282</v>
      </c>
      <c r="B171" s="408"/>
      <c r="C171" s="408"/>
      <c r="D171" s="408"/>
      <c r="E171" s="408"/>
      <c r="F171" s="408"/>
      <c r="G171" s="408"/>
      <c r="H171" s="355"/>
      <c r="I171" s="355"/>
      <c r="J171" s="355"/>
      <c r="K171" s="759"/>
      <c r="L171" s="355"/>
      <c r="M171" s="355"/>
      <c r="N171" s="355"/>
      <c r="O171" s="355"/>
      <c r="P171" s="759"/>
      <c r="Q171" s="402"/>
    </row>
    <row r="172" spans="1:17">
      <c r="A172" s="409"/>
      <c r="B172" s="408"/>
      <c r="C172" s="408"/>
      <c r="D172" s="408"/>
      <c r="E172" s="408"/>
      <c r="F172" s="408"/>
      <c r="G172" s="408"/>
      <c r="H172" s="355"/>
      <c r="I172" s="355"/>
      <c r="J172" s="355"/>
      <c r="K172" s="759"/>
      <c r="L172" s="355"/>
      <c r="M172" s="355"/>
      <c r="N172" s="355"/>
      <c r="O172" s="355"/>
      <c r="P172" s="759"/>
      <c r="Q172" s="402"/>
    </row>
    <row r="173" spans="1:17" ht="15.75">
      <c r="A173" s="410"/>
      <c r="B173" s="411"/>
      <c r="C173" s="411"/>
      <c r="D173" s="411"/>
      <c r="E173" s="411"/>
      <c r="F173" s="411"/>
      <c r="G173" s="411"/>
      <c r="H173" s="355"/>
      <c r="I173" s="355"/>
      <c r="J173" s="355"/>
      <c r="K173" s="765" t="s">
        <v>294</v>
      </c>
      <c r="L173" s="355"/>
      <c r="M173" s="355"/>
      <c r="N173" s="355"/>
      <c r="O173" s="355"/>
      <c r="P173" s="765" t="s">
        <v>295</v>
      </c>
      <c r="Q173" s="402"/>
    </row>
    <row r="174" spans="1:17">
      <c r="A174" s="412"/>
      <c r="B174" s="75"/>
      <c r="C174" s="75"/>
      <c r="D174" s="75"/>
      <c r="E174" s="75"/>
      <c r="F174" s="75"/>
      <c r="G174" s="75"/>
      <c r="H174" s="355"/>
      <c r="I174" s="355"/>
      <c r="J174" s="355"/>
      <c r="K174" s="759"/>
      <c r="L174" s="355"/>
      <c r="M174" s="355"/>
      <c r="N174" s="355"/>
      <c r="O174" s="355"/>
      <c r="P174" s="759"/>
      <c r="Q174" s="402"/>
    </row>
    <row r="175" spans="1:17">
      <c r="A175" s="412"/>
      <c r="B175" s="75"/>
      <c r="C175" s="75"/>
      <c r="D175" s="75"/>
      <c r="E175" s="75"/>
      <c r="F175" s="75"/>
      <c r="G175" s="75"/>
      <c r="H175" s="355"/>
      <c r="I175" s="355"/>
      <c r="J175" s="355"/>
      <c r="K175" s="759"/>
      <c r="L175" s="355"/>
      <c r="M175" s="355"/>
      <c r="N175" s="355"/>
      <c r="O175" s="355"/>
      <c r="P175" s="759"/>
      <c r="Q175" s="402"/>
    </row>
    <row r="176" spans="1:17" ht="24.75" customHeight="1">
      <c r="A176" s="413" t="s">
        <v>285</v>
      </c>
      <c r="B176" s="414"/>
      <c r="C176" s="414"/>
      <c r="D176" s="415"/>
      <c r="E176" s="415"/>
      <c r="F176" s="416"/>
      <c r="G176" s="415"/>
      <c r="H176" s="355"/>
      <c r="I176" s="355"/>
      <c r="J176" s="355"/>
      <c r="K176" s="417">
        <f>K165</f>
        <v>-61.538430166000019</v>
      </c>
      <c r="L176" s="415" t="s">
        <v>283</v>
      </c>
      <c r="M176" s="355"/>
      <c r="N176" s="355"/>
      <c r="O176" s="355"/>
      <c r="P176" s="417">
        <f>P165</f>
        <v>-2.681043726</v>
      </c>
      <c r="Q176" s="418" t="s">
        <v>283</v>
      </c>
    </row>
    <row r="177" spans="1:17" ht="15">
      <c r="A177" s="419"/>
      <c r="B177" s="420"/>
      <c r="C177" s="420"/>
      <c r="D177" s="408"/>
      <c r="E177" s="408"/>
      <c r="F177" s="421"/>
      <c r="G177" s="408"/>
      <c r="H177" s="355"/>
      <c r="I177" s="355"/>
      <c r="J177" s="355"/>
      <c r="K177" s="417"/>
      <c r="L177" s="408"/>
      <c r="M177" s="355"/>
      <c r="N177" s="355"/>
      <c r="O177" s="355"/>
      <c r="P177" s="417"/>
      <c r="Q177" s="422"/>
    </row>
    <row r="178" spans="1:17" ht="21.75" customHeight="1">
      <c r="A178" s="423" t="s">
        <v>284</v>
      </c>
      <c r="B178" s="34"/>
      <c r="C178" s="34"/>
      <c r="D178" s="408"/>
      <c r="E178" s="408"/>
      <c r="F178" s="424"/>
      <c r="G178" s="415"/>
      <c r="H178" s="355"/>
      <c r="I178" s="355"/>
      <c r="J178" s="355"/>
      <c r="K178" s="417">
        <f>'STEPPED UP GENCO'!K71</f>
        <v>3.81686339</v>
      </c>
      <c r="L178" s="415" t="s">
        <v>283</v>
      </c>
      <c r="M178" s="355"/>
      <c r="N178" s="355"/>
      <c r="O178" s="355"/>
      <c r="P178" s="417">
        <f>'STEPPED UP GENCO'!P71</f>
        <v>2.7937919999999818E-2</v>
      </c>
      <c r="Q178" s="418" t="s">
        <v>283</v>
      </c>
    </row>
    <row r="179" spans="1:17">
      <c r="A179" s="425"/>
      <c r="B179" s="355"/>
      <c r="C179" s="355"/>
      <c r="D179" s="355"/>
      <c r="E179" s="355"/>
      <c r="F179" s="355"/>
      <c r="G179" s="355"/>
      <c r="H179" s="355"/>
      <c r="I179" s="355"/>
      <c r="J179" s="355"/>
      <c r="K179" s="759"/>
      <c r="L179" s="355"/>
      <c r="M179" s="355"/>
      <c r="N179" s="355"/>
      <c r="O179" s="355"/>
      <c r="P179" s="759"/>
      <c r="Q179" s="402"/>
    </row>
    <row r="180" spans="1:17" ht="2.25" customHeight="1">
      <c r="A180" s="425"/>
      <c r="B180" s="355"/>
      <c r="C180" s="355"/>
      <c r="D180" s="355"/>
      <c r="E180" s="355"/>
      <c r="F180" s="355"/>
      <c r="G180" s="355"/>
      <c r="H180" s="355"/>
      <c r="I180" s="355"/>
      <c r="J180" s="355"/>
      <c r="K180" s="759"/>
      <c r="L180" s="355"/>
      <c r="M180" s="355"/>
      <c r="N180" s="355"/>
      <c r="O180" s="355"/>
      <c r="P180" s="759"/>
      <c r="Q180" s="402"/>
    </row>
    <row r="181" spans="1:17" ht="7.5" customHeight="1">
      <c r="A181" s="425"/>
      <c r="B181" s="355"/>
      <c r="C181" s="355"/>
      <c r="D181" s="355"/>
      <c r="E181" s="355"/>
      <c r="F181" s="355"/>
      <c r="G181" s="355"/>
      <c r="H181" s="355"/>
      <c r="I181" s="355"/>
      <c r="J181" s="355"/>
      <c r="K181" s="759"/>
      <c r="L181" s="355"/>
      <c r="M181" s="355"/>
      <c r="N181" s="355"/>
      <c r="O181" s="355"/>
      <c r="P181" s="759"/>
      <c r="Q181" s="402"/>
    </row>
    <row r="182" spans="1:17" ht="21" thickBot="1">
      <c r="A182" s="426"/>
      <c r="B182" s="403"/>
      <c r="C182" s="403"/>
      <c r="D182" s="403"/>
      <c r="E182" s="403"/>
      <c r="F182" s="403"/>
      <c r="G182" s="403"/>
      <c r="H182" s="427"/>
      <c r="I182" s="427"/>
      <c r="J182" s="428" t="s">
        <v>286</v>
      </c>
      <c r="K182" s="429">
        <f>SUM(K176:K181)</f>
        <v>-57.721566776000017</v>
      </c>
      <c r="L182" s="427" t="s">
        <v>283</v>
      </c>
      <c r="M182" s="430"/>
      <c r="N182" s="403"/>
      <c r="O182" s="403"/>
      <c r="P182" s="429">
        <f>SUM(P176:P181)</f>
        <v>-2.6531058060000001</v>
      </c>
      <c r="Q182" s="431" t="s">
        <v>283</v>
      </c>
    </row>
  </sheetData>
  <phoneticPr fontId="5" type="noConversion"/>
  <printOptions horizontalCentered="1"/>
  <pageMargins left="0.39" right="0.25" top="0.36" bottom="0" header="0.38" footer="0.5"/>
  <pageSetup scale="49" orientation="landscape" r:id="rId1"/>
  <headerFooter alignWithMargins="0"/>
  <rowBreaks count="2" manualBreakCount="2">
    <brk id="71" max="16" man="1"/>
    <brk id="126" max="16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00"/>
      <c r="B1" s="213"/>
      <c r="C1" s="601"/>
    </row>
    <row r="2" spans="1:3" ht="20.25">
      <c r="A2" s="600"/>
      <c r="B2" s="213"/>
      <c r="C2" s="601"/>
    </row>
    <row r="3" spans="1:3" ht="20.25">
      <c r="A3" s="600"/>
      <c r="B3" s="213"/>
      <c r="C3" s="601"/>
    </row>
    <row r="4" spans="1:3" ht="20.25">
      <c r="A4" s="600"/>
      <c r="B4" s="213"/>
      <c r="C4" s="601"/>
    </row>
    <row r="5" spans="1:3" ht="20.25">
      <c r="A5" s="600"/>
      <c r="B5" s="213"/>
      <c r="C5" s="601"/>
    </row>
    <row r="6" spans="1:3" ht="20.25">
      <c r="A6" s="600"/>
      <c r="B6" s="213"/>
      <c r="C6" s="601"/>
    </row>
    <row r="7" spans="1:3" ht="20.25">
      <c r="A7" s="600"/>
      <c r="B7" s="213"/>
      <c r="C7" s="601"/>
    </row>
    <row r="8" spans="1:3" ht="20.25">
      <c r="A8" s="600"/>
      <c r="B8" s="213"/>
      <c r="C8" s="601"/>
    </row>
    <row r="9" spans="1:3" ht="20.25">
      <c r="A9" s="600"/>
      <c r="B9" s="213"/>
      <c r="C9" s="601"/>
    </row>
    <row r="10" spans="1:3" ht="20.25">
      <c r="A10" s="600"/>
      <c r="B10" s="213"/>
      <c r="C10" s="601"/>
    </row>
    <row r="11" spans="1:3" ht="20.25">
      <c r="A11" s="600"/>
      <c r="B11" s="213"/>
      <c r="C11" s="601"/>
    </row>
    <row r="12" spans="1:3" ht="20.25">
      <c r="A12" s="600"/>
      <c r="B12" s="213"/>
      <c r="C12" s="601"/>
    </row>
    <row r="13" spans="1:3" ht="20.25">
      <c r="A13" s="600"/>
      <c r="B13" s="213"/>
      <c r="C13" s="601"/>
    </row>
    <row r="14" spans="1:3" ht="20.25">
      <c r="A14" s="600"/>
      <c r="B14" s="213"/>
      <c r="C14" s="601"/>
    </row>
    <row r="15" spans="1:3" ht="20.25">
      <c r="A15" s="600"/>
      <c r="B15" s="213"/>
      <c r="C15" s="601"/>
    </row>
    <row r="16" spans="1:3" ht="20.25">
      <c r="A16" s="600"/>
      <c r="B16" s="213"/>
      <c r="C16" s="601"/>
    </row>
    <row r="17" spans="1:3" ht="20.25">
      <c r="A17" s="599"/>
      <c r="B17" s="215"/>
      <c r="C17" s="601"/>
    </row>
    <row r="18" spans="1:3" ht="20.25">
      <c r="A18" s="600"/>
      <c r="B18" s="213"/>
      <c r="C18" s="601"/>
    </row>
    <row r="19" spans="1:3" ht="20.25">
      <c r="A19" s="600"/>
      <c r="B19" s="213"/>
      <c r="C19" s="601"/>
    </row>
    <row r="20" spans="1:3" ht="20.25">
      <c r="A20" s="600"/>
      <c r="B20" s="213"/>
      <c r="C20" s="601"/>
    </row>
    <row r="21" spans="1:3" ht="20.25">
      <c r="A21" s="600"/>
      <c r="B21" s="213"/>
      <c r="C21" s="601"/>
    </row>
    <row r="22" spans="1:3" ht="20.25">
      <c r="A22" s="600"/>
      <c r="B22" s="213"/>
      <c r="C22" s="601"/>
    </row>
    <row r="23" spans="1:3" ht="20.25">
      <c r="A23" s="600"/>
      <c r="C23" s="601"/>
    </row>
    <row r="24" spans="1:3" ht="20.25">
      <c r="A24" s="600"/>
      <c r="C24" s="601"/>
    </row>
    <row r="25" spans="1:3" ht="20.25">
      <c r="A25" s="600"/>
      <c r="C25" s="601"/>
    </row>
    <row r="26" spans="1:3" ht="20.25">
      <c r="A26" s="600"/>
      <c r="B26" s="213"/>
      <c r="C26" s="601"/>
    </row>
    <row r="27" spans="1:3" ht="20.25">
      <c r="A27" s="600"/>
      <c r="B27" s="213"/>
      <c r="C27" s="601"/>
    </row>
    <row r="28" spans="1:3" ht="20.25">
      <c r="A28" s="600"/>
      <c r="B28" s="213"/>
      <c r="C28" s="601"/>
    </row>
    <row r="29" spans="1:3" ht="20.25">
      <c r="A29" s="600"/>
      <c r="B29" s="213"/>
      <c r="C29" s="601"/>
    </row>
    <row r="30" spans="1:3" ht="20.25">
      <c r="A30" s="600"/>
      <c r="B30" s="213"/>
      <c r="C30" s="601"/>
    </row>
    <row r="31" spans="1:3" ht="20.25">
      <c r="A31" s="600"/>
      <c r="B31" s="213"/>
      <c r="C31" s="601"/>
    </row>
    <row r="32" spans="1:3">
      <c r="A32" s="124"/>
      <c r="B32" s="124"/>
      <c r="C32" s="601"/>
    </row>
    <row r="33" spans="1:3">
      <c r="A33" s="124"/>
      <c r="B33" s="124"/>
      <c r="C33" s="601"/>
    </row>
    <row r="34" spans="1:3">
      <c r="A34" s="123"/>
      <c r="B34" s="123"/>
      <c r="C34" s="601"/>
    </row>
    <row r="35" spans="1:3">
      <c r="A35" s="124"/>
      <c r="B35" s="124"/>
      <c r="C35" s="601"/>
    </row>
    <row r="36" spans="1:3">
      <c r="A36" s="124"/>
      <c r="B36" s="124"/>
      <c r="C36" s="601"/>
    </row>
    <row r="37" spans="1:3">
      <c r="A37" s="124"/>
      <c r="B37" s="124"/>
      <c r="C37" s="601"/>
    </row>
    <row r="38" spans="1:3">
      <c r="A38" s="124"/>
      <c r="B38" s="124"/>
      <c r="C38" s="601"/>
    </row>
    <row r="39" spans="1:3">
      <c r="A39" s="124"/>
      <c r="B39" s="124"/>
      <c r="C39" s="601"/>
    </row>
    <row r="40" spans="1:3">
      <c r="A40" s="124"/>
      <c r="B40" s="124"/>
      <c r="C40" s="601"/>
    </row>
    <row r="41" spans="1:3">
      <c r="A41" s="124"/>
      <c r="B41" s="124"/>
      <c r="C41" s="601"/>
    </row>
    <row r="42" spans="1:3">
      <c r="A42" s="124"/>
      <c r="B42" s="124"/>
      <c r="C42" s="601"/>
    </row>
    <row r="43" spans="1:3">
      <c r="A43" s="124"/>
      <c r="B43" s="124"/>
      <c r="C43" s="601"/>
    </row>
    <row r="44" spans="1:3">
      <c r="A44" s="124"/>
      <c r="B44" s="124"/>
      <c r="C44" s="601"/>
    </row>
    <row r="45" spans="1:3" ht="14.25">
      <c r="A45" s="239"/>
      <c r="B45" s="239"/>
      <c r="C45" s="601"/>
    </row>
    <row r="46" spans="1:3">
      <c r="A46" s="124"/>
      <c r="B46" s="124"/>
      <c r="C46" s="601"/>
    </row>
    <row r="47" spans="1:3">
      <c r="A47" s="124"/>
      <c r="B47" s="124"/>
      <c r="C47" s="601"/>
    </row>
    <row r="48" spans="1:3">
      <c r="A48" s="124"/>
      <c r="B48" s="124"/>
      <c r="C48" s="601"/>
    </row>
    <row r="49" spans="1:3">
      <c r="A49" s="124"/>
      <c r="B49" s="124"/>
      <c r="C49" s="601"/>
    </row>
    <row r="50" spans="1:3">
      <c r="A50" s="124"/>
      <c r="B50" s="124"/>
      <c r="C50" s="601"/>
    </row>
    <row r="51" spans="1:3">
      <c r="A51" s="124"/>
      <c r="B51" s="124"/>
      <c r="C51" s="601"/>
    </row>
    <row r="52" spans="1:3">
      <c r="A52" s="355"/>
      <c r="B52" s="355"/>
      <c r="C52" s="601"/>
    </row>
    <row r="53" spans="1:3">
      <c r="A53" s="126"/>
      <c r="B53" s="126"/>
      <c r="C53" s="601"/>
    </row>
    <row r="54" spans="1:3">
      <c r="A54" s="355"/>
      <c r="B54" s="355"/>
      <c r="C54" s="601"/>
    </row>
    <row r="55" spans="1:3">
      <c r="A55" s="589"/>
      <c r="B55" s="589"/>
      <c r="C55" s="601"/>
    </row>
    <row r="56" spans="1:3">
      <c r="A56" s="126"/>
      <c r="B56" s="126"/>
      <c r="C56" s="601"/>
    </row>
    <row r="57" spans="1:3">
      <c r="A57" s="124"/>
      <c r="B57" s="124"/>
      <c r="C57" s="601"/>
    </row>
    <row r="58" spans="1:3">
      <c r="A58" s="124"/>
      <c r="B58" s="124"/>
      <c r="C58" s="601"/>
    </row>
    <row r="59" spans="1:3" ht="16.5">
      <c r="A59" s="244"/>
      <c r="B59" s="244"/>
      <c r="C59" s="601"/>
    </row>
    <row r="60" spans="1:3">
      <c r="A60" s="124"/>
      <c r="B60" s="124"/>
      <c r="C60" s="601"/>
    </row>
    <row r="61" spans="1:3">
      <c r="A61" s="124"/>
      <c r="B61" s="124"/>
      <c r="C61" s="601"/>
    </row>
    <row r="62" spans="1:3">
      <c r="A62" s="126"/>
      <c r="B62" s="126"/>
      <c r="C62" s="601"/>
    </row>
    <row r="63" spans="1:3">
      <c r="A63" s="126"/>
      <c r="B63" s="126"/>
      <c r="C63" s="601"/>
    </row>
    <row r="64" spans="1:3">
      <c r="A64" s="131"/>
      <c r="B64" s="131"/>
      <c r="C64" s="601"/>
    </row>
    <row r="65" spans="1:3" ht="18">
      <c r="A65" s="452"/>
      <c r="B65" s="225"/>
      <c r="C65" s="601"/>
    </row>
    <row r="66" spans="1:3" ht="18">
      <c r="A66" s="452"/>
      <c r="B66" s="225"/>
      <c r="C66" s="601"/>
    </row>
    <row r="67" spans="1:3" ht="18">
      <c r="A67" s="452"/>
      <c r="B67" s="225"/>
      <c r="C67" s="601"/>
    </row>
    <row r="68" spans="1:3" ht="18.75" thickBot="1">
      <c r="A68" s="597"/>
      <c r="B68" s="225"/>
      <c r="C68" s="587"/>
    </row>
    <row r="69" spans="1:3" ht="20.25">
      <c r="A69" s="598"/>
      <c r="B69" s="225"/>
      <c r="C69" s="587"/>
    </row>
    <row r="70" spans="1:3" ht="20.25">
      <c r="A70" s="598"/>
      <c r="B70" s="225"/>
      <c r="C70" s="587"/>
    </row>
    <row r="71" spans="1:3" ht="20.25">
      <c r="A71" s="598"/>
      <c r="B71" s="225"/>
      <c r="C71" s="587"/>
    </row>
    <row r="72" spans="1:3" ht="20.25">
      <c r="A72" s="598"/>
      <c r="B72" s="225"/>
      <c r="C72" s="587"/>
    </row>
    <row r="73" spans="1:3" ht="20.25">
      <c r="A73" s="598"/>
      <c r="B73" s="225"/>
      <c r="C73" s="587"/>
    </row>
    <row r="74" spans="1:3" ht="20.25">
      <c r="A74" s="598"/>
      <c r="B74" s="225"/>
      <c r="C74" s="587"/>
    </row>
    <row r="75" spans="1:3" ht="20.25">
      <c r="A75" s="598"/>
      <c r="B75" s="225"/>
      <c r="C75" s="587"/>
    </row>
    <row r="76" spans="1:3" ht="18.75" thickBot="1">
      <c r="A76" s="37"/>
      <c r="B76" s="225"/>
      <c r="C76" s="587"/>
    </row>
    <row r="77" spans="1:3">
      <c r="C77" s="587"/>
    </row>
    <row r="78" spans="1:3">
      <c r="C78" s="587"/>
    </row>
    <row r="79" spans="1:3" ht="18">
      <c r="B79" s="581"/>
      <c r="C79" s="587"/>
    </row>
    <row r="80" spans="1:3" ht="18">
      <c r="A80" s="586"/>
      <c r="B80" s="581"/>
      <c r="C80" s="587"/>
    </row>
    <row r="81" spans="1:3" ht="18">
      <c r="A81" s="586"/>
      <c r="B81" s="225"/>
      <c r="C81" s="587"/>
    </row>
    <row r="82" spans="1:3" ht="18">
      <c r="A82" s="586"/>
      <c r="B82" s="581"/>
      <c r="C82" s="587"/>
    </row>
    <row r="83" spans="1:3" ht="18">
      <c r="A83" s="586"/>
      <c r="B83" s="225"/>
      <c r="C83" s="587"/>
    </row>
    <row r="84" spans="1:3" ht="18">
      <c r="A84" s="586"/>
      <c r="B84" s="225"/>
      <c r="C84" s="587"/>
    </row>
    <row r="85" spans="1:3" ht="18">
      <c r="A85" s="586"/>
      <c r="B85" s="225"/>
      <c r="C85" s="587"/>
    </row>
    <row r="86" spans="1:3" ht="18">
      <c r="A86" s="586"/>
      <c r="B86" s="225"/>
      <c r="C86" s="587"/>
    </row>
    <row r="87" spans="1:3" ht="18">
      <c r="A87" s="586"/>
      <c r="B87" s="581"/>
      <c r="C87" s="587"/>
    </row>
    <row r="88" spans="1:3" ht="18">
      <c r="A88" s="586"/>
      <c r="B88" s="225"/>
      <c r="C88" s="587"/>
    </row>
    <row r="89" spans="1:3" ht="18">
      <c r="A89" s="592"/>
      <c r="B89" s="584"/>
      <c r="C89" s="587"/>
    </row>
    <row r="90" spans="1:3" ht="18">
      <c r="A90" s="586"/>
      <c r="B90" s="225"/>
      <c r="C90" s="587"/>
    </row>
    <row r="91" spans="1:3" ht="18">
      <c r="A91" s="586"/>
      <c r="B91" s="225"/>
      <c r="C91" s="587"/>
    </row>
    <row r="92" spans="1:3" ht="18">
      <c r="A92" s="195"/>
      <c r="B92" s="207"/>
      <c r="C92" s="587"/>
    </row>
    <row r="93" spans="1:3" ht="16.5">
      <c r="A93" s="585"/>
      <c r="B93" s="244"/>
      <c r="C93" s="587"/>
    </row>
    <row r="94" spans="1:3" ht="18">
      <c r="A94" s="586"/>
      <c r="C94" s="587"/>
    </row>
    <row r="95" spans="1:3" ht="18">
      <c r="A95" s="586"/>
      <c r="B95" s="225"/>
      <c r="C95" s="587"/>
    </row>
    <row r="96" spans="1:3" ht="18">
      <c r="A96" s="586"/>
      <c r="B96" s="225"/>
      <c r="C96" s="587"/>
    </row>
    <row r="97" spans="1:3" ht="18">
      <c r="A97" s="586"/>
      <c r="B97" s="225"/>
      <c r="C97" s="587"/>
    </row>
    <row r="98" spans="1:3" ht="16.5">
      <c r="A98" s="585"/>
      <c r="B98" s="244"/>
      <c r="C98" s="587"/>
    </row>
    <row r="99" spans="1:3" ht="16.5">
      <c r="A99" s="585"/>
      <c r="B99" s="244"/>
      <c r="C99" s="587"/>
    </row>
    <row r="100" spans="1:3" ht="16.5">
      <c r="A100" s="585"/>
      <c r="B100" s="244"/>
      <c r="C100" s="587"/>
    </row>
    <row r="101" spans="1:3" ht="16.5">
      <c r="A101" s="585"/>
      <c r="B101" s="244"/>
      <c r="C101" s="587"/>
    </row>
    <row r="102" spans="1:3" ht="16.5">
      <c r="A102" s="585"/>
      <c r="B102" s="244"/>
      <c r="C102" s="587"/>
    </row>
    <row r="103" spans="1:3" ht="16.5">
      <c r="A103" s="585"/>
      <c r="B103" s="244"/>
      <c r="C103" s="587"/>
    </row>
    <row r="104" spans="1:3" ht="16.5">
      <c r="A104" s="585"/>
      <c r="B104" s="244"/>
      <c r="C104" s="587"/>
    </row>
    <row r="105" spans="1:3" ht="16.5">
      <c r="A105" s="585"/>
      <c r="B105" s="244"/>
      <c r="C105" s="587"/>
    </row>
    <row r="106" spans="1:3" ht="16.5">
      <c r="A106" s="585"/>
      <c r="B106" s="244"/>
      <c r="C106" s="587"/>
    </row>
    <row r="107" spans="1:3" ht="16.5">
      <c r="A107" s="585"/>
      <c r="B107" s="583"/>
      <c r="C107" s="587"/>
    </row>
    <row r="108" spans="1:3" ht="16.5">
      <c r="A108" s="585"/>
      <c r="B108" s="583"/>
      <c r="C108" s="587"/>
    </row>
    <row r="109" spans="1:3" ht="16.5">
      <c r="A109" s="585"/>
      <c r="B109" s="583"/>
      <c r="C109" s="587"/>
    </row>
    <row r="110" spans="1:3" ht="16.5">
      <c r="A110" s="585"/>
      <c r="B110" s="583"/>
      <c r="C110" s="587"/>
    </row>
    <row r="111" spans="1:3" ht="16.5">
      <c r="A111" s="585"/>
      <c r="B111" s="583"/>
      <c r="C111" s="587"/>
    </row>
    <row r="112" spans="1:3" ht="16.5">
      <c r="A112" s="585"/>
      <c r="B112" s="583"/>
      <c r="C112" s="587"/>
    </row>
    <row r="113" spans="1:4" ht="16.5">
      <c r="A113" s="585"/>
      <c r="B113" s="583"/>
      <c r="C113" s="587"/>
    </row>
    <row r="114" spans="1:4" ht="18">
      <c r="A114" s="593"/>
      <c r="B114" s="582"/>
      <c r="C114" s="587"/>
    </row>
    <row r="115" spans="1:4">
      <c r="A115" s="594"/>
      <c r="B115" s="12"/>
      <c r="C115" s="587"/>
      <c r="D115" s="12"/>
    </row>
    <row r="116" spans="1:4">
      <c r="A116" s="594"/>
      <c r="B116" s="29"/>
      <c r="C116" s="587"/>
      <c r="D116" s="12"/>
    </row>
    <row r="117" spans="1:4">
      <c r="A117" s="594"/>
      <c r="B117" s="29"/>
      <c r="C117" s="587"/>
      <c r="D117" s="12"/>
    </row>
    <row r="118" spans="1:4">
      <c r="A118" s="594"/>
      <c r="B118" s="29"/>
      <c r="C118" s="587"/>
      <c r="D118" s="12"/>
    </row>
    <row r="119" spans="1:4">
      <c r="A119" s="594"/>
      <c r="B119" s="29"/>
      <c r="C119" s="587"/>
      <c r="D119" s="12"/>
    </row>
    <row r="120" spans="1:4">
      <c r="A120" s="14"/>
      <c r="B120" s="356"/>
      <c r="C120" s="587"/>
      <c r="D120" s="12"/>
    </row>
    <row r="121" spans="1:4">
      <c r="A121" s="14"/>
      <c r="B121" s="75"/>
      <c r="C121" s="587"/>
      <c r="D121" s="12"/>
    </row>
    <row r="122" spans="1:4">
      <c r="A122" s="83"/>
      <c r="B122" s="12"/>
      <c r="C122" s="587"/>
      <c r="D122" s="12"/>
    </row>
    <row r="123" spans="1:4" ht="16.5">
      <c r="A123" s="97"/>
      <c r="B123" s="244"/>
      <c r="C123" s="587"/>
    </row>
    <row r="124" spans="1:4">
      <c r="A124" s="97"/>
      <c r="B124" s="12"/>
      <c r="C124" s="587"/>
    </row>
    <row r="125" spans="1:4">
      <c r="A125" s="13"/>
      <c r="B125" s="12"/>
      <c r="C125" s="587"/>
    </row>
    <row r="126" spans="1:4">
      <c r="A126" s="97"/>
      <c r="B126" s="12"/>
      <c r="C126" s="587"/>
    </row>
    <row r="127" spans="1:4" ht="16.5">
      <c r="A127" s="590"/>
      <c r="B127" s="12"/>
      <c r="C127" s="587"/>
    </row>
    <row r="128" spans="1:4" ht="16.5">
      <c r="A128" s="590"/>
      <c r="B128" s="244"/>
      <c r="C128" s="587"/>
    </row>
    <row r="129" spans="1:3" ht="16.5">
      <c r="A129" s="590"/>
      <c r="B129" s="244"/>
      <c r="C129" s="587"/>
    </row>
    <row r="130" spans="1:3" ht="16.5">
      <c r="A130" s="590"/>
      <c r="B130" s="244"/>
      <c r="C130" s="587"/>
    </row>
    <row r="131" spans="1:3" ht="16.5">
      <c r="A131" s="590"/>
      <c r="B131" s="244"/>
      <c r="C131" s="587"/>
    </row>
    <row r="132" spans="1:3" ht="16.5">
      <c r="A132" s="590"/>
      <c r="B132" s="244"/>
      <c r="C132" s="587"/>
    </row>
    <row r="133" spans="1:3" ht="16.5">
      <c r="A133" s="590"/>
      <c r="B133" s="244"/>
      <c r="C133" s="587"/>
    </row>
    <row r="134" spans="1:3" ht="16.5">
      <c r="A134" s="590"/>
      <c r="B134" s="583"/>
      <c r="C134" s="587"/>
    </row>
    <row r="135" spans="1:3" ht="16.5">
      <c r="A135" s="590"/>
      <c r="B135" s="244"/>
      <c r="C135" s="587"/>
    </row>
    <row r="136" spans="1:3" ht="16.5">
      <c r="A136" s="590"/>
      <c r="B136" s="244"/>
      <c r="C136" s="587"/>
    </row>
    <row r="137" spans="1:3" ht="16.5">
      <c r="A137" s="595"/>
      <c r="B137" s="349"/>
      <c r="C137" s="587"/>
    </row>
    <row r="138" spans="1:3" ht="16.5">
      <c r="A138" s="590"/>
      <c r="B138" s="244"/>
      <c r="C138" s="587"/>
    </row>
    <row r="139" spans="1:3" ht="16.5">
      <c r="A139" s="590"/>
      <c r="B139" s="244"/>
      <c r="C139" s="587"/>
    </row>
    <row r="140" spans="1:3" ht="16.5">
      <c r="A140" s="590"/>
      <c r="B140" s="244"/>
      <c r="C140" s="587"/>
    </row>
    <row r="141" spans="1:3" ht="16.5">
      <c r="A141" s="590"/>
      <c r="B141" s="244"/>
      <c r="C141" s="587"/>
    </row>
    <row r="142" spans="1:3" ht="16.5">
      <c r="A142" s="590"/>
      <c r="B142" s="244"/>
      <c r="C142" s="587"/>
    </row>
    <row r="143" spans="1:3" ht="16.5">
      <c r="A143" s="590"/>
      <c r="B143" s="244"/>
      <c r="C143" s="587"/>
    </row>
    <row r="144" spans="1:3" ht="16.5">
      <c r="A144" s="595"/>
      <c r="B144" s="349"/>
      <c r="C144" s="587"/>
    </row>
    <row r="145" spans="1:3" ht="16.5">
      <c r="A145" s="590"/>
      <c r="B145" s="244"/>
      <c r="C145" s="587"/>
    </row>
    <row r="146" spans="1:3" ht="16.5">
      <c r="A146" s="590"/>
      <c r="B146" s="244"/>
      <c r="C146" s="587"/>
    </row>
    <row r="147" spans="1:3" ht="16.5">
      <c r="A147" s="590"/>
      <c r="B147" s="244"/>
      <c r="C147" s="587"/>
    </row>
    <row r="148" spans="1:3" ht="16.5">
      <c r="A148" s="590"/>
      <c r="B148" s="583"/>
      <c r="C148" s="587"/>
    </row>
    <row r="149" spans="1:3" ht="16.5">
      <c r="A149" s="590"/>
      <c r="B149" s="244"/>
      <c r="C149" s="587"/>
    </row>
    <row r="150" spans="1:3" ht="16.5">
      <c r="A150" s="590"/>
      <c r="B150" s="244"/>
      <c r="C150" s="587"/>
    </row>
    <row r="151" spans="1:3" ht="16.5">
      <c r="A151" s="590"/>
      <c r="B151" s="244"/>
      <c r="C151" s="587"/>
    </row>
    <row r="152" spans="1:3" ht="16.5">
      <c r="A152" s="596"/>
      <c r="B152" s="234"/>
      <c r="C152" s="587"/>
    </row>
    <row r="153" spans="1:3" ht="16.5">
      <c r="A153" s="596"/>
      <c r="B153" s="234"/>
      <c r="C153" s="588"/>
    </row>
    <row r="154" spans="1:3" ht="16.5">
      <c r="A154" s="596"/>
      <c r="B154" s="234"/>
      <c r="C154" s="588"/>
    </row>
    <row r="155" spans="1:3" ht="16.5">
      <c r="A155" s="590"/>
      <c r="B155" s="244"/>
      <c r="C155" s="588"/>
    </row>
    <row r="156" spans="1:3" ht="16.5">
      <c r="A156" s="590"/>
      <c r="B156" s="244"/>
      <c r="C156" s="588"/>
    </row>
    <row r="157" spans="1:3" ht="16.5">
      <c r="A157" s="590"/>
      <c r="B157" s="244"/>
      <c r="C157" s="588"/>
    </row>
    <row r="158" spans="1:3" ht="16.5">
      <c r="A158" s="590"/>
      <c r="B158" s="244"/>
      <c r="C158" s="588"/>
    </row>
    <row r="159" spans="1:3" ht="16.5">
      <c r="A159" s="590"/>
      <c r="B159" s="244"/>
      <c r="C159" s="588"/>
    </row>
    <row r="160" spans="1:3" ht="16.5">
      <c r="A160" s="590"/>
      <c r="B160" s="244"/>
      <c r="C160" s="588"/>
    </row>
    <row r="161" spans="1:3" ht="16.5">
      <c r="A161" s="590"/>
      <c r="B161" s="244"/>
      <c r="C161" s="588"/>
    </row>
    <row r="162" spans="1:3" ht="16.5">
      <c r="A162" s="590"/>
      <c r="B162" s="244"/>
      <c r="C162" s="588"/>
    </row>
    <row r="163" spans="1:3" ht="16.5">
      <c r="A163" s="596"/>
      <c r="B163" s="234"/>
      <c r="C163" s="588"/>
    </row>
    <row r="164" spans="1:3" ht="16.5">
      <c r="A164" s="596"/>
      <c r="B164" s="234"/>
      <c r="C164" s="588"/>
    </row>
    <row r="165" spans="1:3" ht="16.5">
      <c r="A165" s="596"/>
      <c r="B165" s="234"/>
      <c r="C165" s="588"/>
    </row>
    <row r="166" spans="1:3" ht="16.5">
      <c r="A166" s="596"/>
      <c r="B166" s="234"/>
      <c r="C166" s="588"/>
    </row>
    <row r="167" spans="1:3" ht="16.5">
      <c r="A167" s="596"/>
      <c r="B167" s="234"/>
      <c r="C167" s="588"/>
    </row>
    <row r="168" spans="1:3" ht="16.5">
      <c r="A168" s="596"/>
      <c r="B168" s="234"/>
      <c r="C168" s="588"/>
    </row>
    <row r="169" spans="1:3" ht="16.5">
      <c r="A169" s="596"/>
      <c r="B169" s="234"/>
      <c r="C169" s="588"/>
    </row>
    <row r="170" spans="1:3" ht="18">
      <c r="A170" s="591"/>
      <c r="B170" s="225"/>
      <c r="C170" s="588"/>
    </row>
    <row r="171" spans="1:3" ht="18">
      <c r="A171" s="591"/>
      <c r="B171" s="225"/>
      <c r="C171" s="588"/>
    </row>
    <row r="172" spans="1:3" ht="18">
      <c r="A172" s="591"/>
      <c r="B172" s="225"/>
      <c r="C172" s="588"/>
    </row>
    <row r="173" spans="1:3" ht="16.5">
      <c r="A173" s="596"/>
      <c r="B173" s="234"/>
      <c r="C173" s="588"/>
    </row>
    <row r="174" spans="1:3">
      <c r="A174" s="12"/>
      <c r="B174" s="355"/>
      <c r="C174" s="588"/>
    </row>
    <row r="175" spans="1:3">
      <c r="A175" s="12"/>
      <c r="B175" s="355"/>
      <c r="C175" s="12"/>
    </row>
    <row r="176" spans="1:3">
      <c r="B176" s="328"/>
    </row>
    <row r="177" spans="2:2">
      <c r="B177" s="328"/>
    </row>
    <row r="178" spans="2:2">
      <c r="B178" s="328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20"/>
  <sheetViews>
    <sheetView view="pageBreakPreview" topLeftCell="A34" zoomScale="70" zoomScaleNormal="70" zoomScaleSheetLayoutView="70" workbookViewId="0">
      <selection activeCell="H62" sqref="H62"/>
    </sheetView>
  </sheetViews>
  <sheetFormatPr defaultRowHeight="12.75"/>
  <cols>
    <col min="1" max="1" width="7.42578125" style="328" customWidth="1"/>
    <col min="2" max="2" width="30.42578125" style="328" customWidth="1"/>
    <col min="3" max="3" width="13.28515625" style="328" customWidth="1"/>
    <col min="4" max="4" width="9" style="328" customWidth="1"/>
    <col min="5" max="5" width="16.5703125" style="328" customWidth="1"/>
    <col min="6" max="6" width="13.42578125" style="328" customWidth="1"/>
    <col min="7" max="7" width="20.28515625" style="328" customWidth="1"/>
    <col min="8" max="8" width="13.42578125" style="328" customWidth="1"/>
    <col min="9" max="9" width="11.85546875" style="328" customWidth="1"/>
    <col min="10" max="10" width="16.28515625" style="328" customWidth="1"/>
    <col min="11" max="11" width="21.5703125" style="493" customWidth="1"/>
    <col min="12" max="12" width="13.42578125" style="328" customWidth="1"/>
    <col min="13" max="13" width="16.28515625" style="328" customWidth="1"/>
    <col min="14" max="14" width="12.140625" style="328" customWidth="1"/>
    <col min="15" max="15" width="15.28515625" style="328" customWidth="1"/>
    <col min="16" max="16" width="21" style="493" customWidth="1"/>
    <col min="17" max="17" width="29.42578125" style="328" customWidth="1"/>
    <col min="18" max="19" width="9.140625" style="328" hidden="1" customWidth="1"/>
    <col min="20" max="16384" width="9.140625" style="328"/>
  </cols>
  <sheetData>
    <row r="1" spans="1:17" s="73" customFormat="1" ht="11.25" customHeight="1">
      <c r="A1" s="11" t="s">
        <v>210</v>
      </c>
      <c r="K1" s="746"/>
      <c r="P1" s="746" t="str">
        <f>NDPL!$Q$1</f>
        <v>JANUARY-2025</v>
      </c>
      <c r="Q1" s="573"/>
    </row>
    <row r="2" spans="1:17" s="73" customFormat="1" ht="11.25" customHeight="1">
      <c r="A2" s="11" t="s">
        <v>211</v>
      </c>
      <c r="K2" s="746"/>
      <c r="P2" s="746"/>
    </row>
    <row r="3" spans="1:17" s="73" customFormat="1" ht="11.25" customHeight="1">
      <c r="A3" s="11" t="s">
        <v>140</v>
      </c>
      <c r="K3" s="746"/>
      <c r="P3" s="746"/>
    </row>
    <row r="4" spans="1:17" s="73" customFormat="1" ht="11.25" customHeight="1" thickBot="1">
      <c r="A4" s="574" t="s">
        <v>173</v>
      </c>
      <c r="G4" s="75"/>
      <c r="H4" s="75"/>
      <c r="I4" s="572" t="s">
        <v>347</v>
      </c>
      <c r="J4" s="75"/>
      <c r="K4" s="768"/>
      <c r="L4" s="75"/>
      <c r="M4" s="75"/>
      <c r="N4" s="572" t="s">
        <v>348</v>
      </c>
      <c r="O4" s="75"/>
      <c r="P4" s="768"/>
    </row>
    <row r="5" spans="1:17" ht="36.75" customHeight="1" thickTop="1" thickBot="1">
      <c r="A5" s="368" t="s">
        <v>8</v>
      </c>
      <c r="B5" s="369" t="s">
        <v>9</v>
      </c>
      <c r="C5" s="370" t="s">
        <v>1</v>
      </c>
      <c r="D5" s="370" t="s">
        <v>2</v>
      </c>
      <c r="E5" s="370" t="s">
        <v>3</v>
      </c>
      <c r="F5" s="370" t="s">
        <v>10</v>
      </c>
      <c r="G5" s="368" t="str">
        <f>NDPL!G5</f>
        <v>FINAL READING 31/01/2025</v>
      </c>
      <c r="H5" s="370" t="str">
        <f>NDPL!H5</f>
        <v>INTIAL READING 01/01/2025</v>
      </c>
      <c r="I5" s="370" t="s">
        <v>4</v>
      </c>
      <c r="J5" s="370" t="s">
        <v>5</v>
      </c>
      <c r="K5" s="769" t="s">
        <v>6</v>
      </c>
      <c r="L5" s="368" t="str">
        <f>NDPL!G5</f>
        <v>FINAL READING 31/01/2025</v>
      </c>
      <c r="M5" s="370" t="str">
        <f>NDPL!H5</f>
        <v>INTIAL READING 01/01/2025</v>
      </c>
      <c r="N5" s="370" t="s">
        <v>4</v>
      </c>
      <c r="O5" s="370" t="s">
        <v>5</v>
      </c>
      <c r="P5" s="769" t="s">
        <v>6</v>
      </c>
      <c r="Q5" s="386" t="s">
        <v>266</v>
      </c>
    </row>
    <row r="6" spans="1:17" ht="2.25" hidden="1" customHeight="1" thickTop="1" thickBot="1"/>
    <row r="7" spans="1:17" ht="16.5" customHeight="1" thickTop="1">
      <c r="A7" s="201"/>
      <c r="B7" s="202" t="s">
        <v>141</v>
      </c>
      <c r="C7" s="203"/>
      <c r="D7" s="26"/>
      <c r="E7" s="26"/>
      <c r="F7" s="26"/>
      <c r="G7" s="19"/>
      <c r="H7" s="337"/>
      <c r="I7" s="337"/>
      <c r="J7" s="337"/>
      <c r="K7" s="762"/>
      <c r="L7" s="338"/>
      <c r="M7" s="337"/>
      <c r="N7" s="337"/>
      <c r="O7" s="337"/>
      <c r="P7" s="773"/>
      <c r="Q7" s="390"/>
    </row>
    <row r="8" spans="1:17" ht="16.5" customHeight="1">
      <c r="A8" s="191">
        <v>1</v>
      </c>
      <c r="B8" s="224" t="s">
        <v>142</v>
      </c>
      <c r="C8" s="225">
        <v>4865170</v>
      </c>
      <c r="D8" s="92" t="s">
        <v>12</v>
      </c>
      <c r="E8" s="75" t="s">
        <v>300</v>
      </c>
      <c r="F8" s="234">
        <v>1000</v>
      </c>
      <c r="G8" s="247">
        <v>997269</v>
      </c>
      <c r="H8" s="248">
        <v>997363</v>
      </c>
      <c r="I8" s="234">
        <f t="shared" ref="I8:I19" si="0">G8-H8</f>
        <v>-94</v>
      </c>
      <c r="J8" s="234">
        <f t="shared" ref="J8:J13" si="1">$F8*I8</f>
        <v>-94000</v>
      </c>
      <c r="K8" s="757">
        <f t="shared" ref="K8:K13" si="2">J8/1000000</f>
        <v>-9.4E-2</v>
      </c>
      <c r="L8" s="247">
        <v>981814</v>
      </c>
      <c r="M8" s="248">
        <v>981824</v>
      </c>
      <c r="N8" s="234">
        <f t="shared" ref="N8:N17" si="3">L8-M8</f>
        <v>-10</v>
      </c>
      <c r="O8" s="234">
        <f t="shared" ref="O8:O13" si="4">$F8*N8</f>
        <v>-10000</v>
      </c>
      <c r="P8" s="779">
        <f t="shared" ref="P8:P13" si="5">O8/1000000</f>
        <v>-0.01</v>
      </c>
      <c r="Q8" s="340"/>
    </row>
    <row r="9" spans="1:17" ht="16.5" customHeight="1">
      <c r="A9" s="191">
        <v>2</v>
      </c>
      <c r="B9" s="224" t="s">
        <v>143</v>
      </c>
      <c r="C9" s="225">
        <v>4864887</v>
      </c>
      <c r="D9" s="92" t="s">
        <v>12</v>
      </c>
      <c r="E9" s="75" t="s">
        <v>300</v>
      </c>
      <c r="F9" s="234">
        <v>1000</v>
      </c>
      <c r="G9" s="247">
        <v>998016</v>
      </c>
      <c r="H9" s="248">
        <v>998129</v>
      </c>
      <c r="I9" s="234">
        <f t="shared" si="0"/>
        <v>-113</v>
      </c>
      <c r="J9" s="234">
        <f>$F9*I9</f>
        <v>-113000</v>
      </c>
      <c r="K9" s="757">
        <f>J9/1000000</f>
        <v>-0.113</v>
      </c>
      <c r="L9" s="247">
        <v>995065</v>
      </c>
      <c r="M9" s="248">
        <v>995091</v>
      </c>
      <c r="N9" s="234">
        <f t="shared" si="3"/>
        <v>-26</v>
      </c>
      <c r="O9" s="234">
        <f>$F9*N9</f>
        <v>-26000</v>
      </c>
      <c r="P9" s="779">
        <f>O9/1000000</f>
        <v>-2.5999999999999999E-2</v>
      </c>
      <c r="Q9" s="550"/>
    </row>
    <row r="10" spans="1:17" ht="16.5" customHeight="1">
      <c r="A10" s="191">
        <v>3</v>
      </c>
      <c r="B10" s="224" t="s">
        <v>144</v>
      </c>
      <c r="C10" s="225">
        <v>4864878</v>
      </c>
      <c r="D10" s="92" t="s">
        <v>12</v>
      </c>
      <c r="E10" s="75" t="s">
        <v>300</v>
      </c>
      <c r="F10" s="234">
        <v>1000</v>
      </c>
      <c r="G10" s="247">
        <v>996596</v>
      </c>
      <c r="H10" s="248">
        <v>996718</v>
      </c>
      <c r="I10" s="234">
        <f>G10-H10</f>
        <v>-122</v>
      </c>
      <c r="J10" s="234">
        <f>$F10*I10</f>
        <v>-122000</v>
      </c>
      <c r="K10" s="757">
        <f>J10/1000000</f>
        <v>-0.122</v>
      </c>
      <c r="L10" s="247">
        <v>985360</v>
      </c>
      <c r="M10" s="248">
        <v>985388</v>
      </c>
      <c r="N10" s="234">
        <f>L10-M10</f>
        <v>-28</v>
      </c>
      <c r="O10" s="234">
        <f>$F10*N10</f>
        <v>-28000</v>
      </c>
      <c r="P10" s="779">
        <f>O10/1000000</f>
        <v>-2.8000000000000001E-2</v>
      </c>
      <c r="Q10" s="341"/>
    </row>
    <row r="11" spans="1:17" ht="16.5" customHeight="1">
      <c r="A11" s="191">
        <v>4</v>
      </c>
      <c r="B11" s="224" t="s">
        <v>145</v>
      </c>
      <c r="C11" s="225">
        <v>4865127</v>
      </c>
      <c r="D11" s="92" t="s">
        <v>12</v>
      </c>
      <c r="E11" s="75" t="s">
        <v>300</v>
      </c>
      <c r="F11" s="234">
        <v>1333.33</v>
      </c>
      <c r="G11" s="247">
        <v>999660</v>
      </c>
      <c r="H11" s="248">
        <v>999772</v>
      </c>
      <c r="I11" s="234">
        <f t="shared" si="0"/>
        <v>-112</v>
      </c>
      <c r="J11" s="234">
        <f t="shared" si="1"/>
        <v>-149332.96</v>
      </c>
      <c r="K11" s="757">
        <f t="shared" si="2"/>
        <v>-0.14933295999999999</v>
      </c>
      <c r="L11" s="247">
        <v>994682</v>
      </c>
      <c r="M11" s="248">
        <v>994685</v>
      </c>
      <c r="N11" s="234">
        <f t="shared" si="3"/>
        <v>-3</v>
      </c>
      <c r="O11" s="234">
        <f t="shared" si="4"/>
        <v>-3999.99</v>
      </c>
      <c r="P11" s="779">
        <f t="shared" si="5"/>
        <v>-3.9999900000000001E-3</v>
      </c>
      <c r="Q11" s="602"/>
    </row>
    <row r="12" spans="1:17" ht="16.5" customHeight="1">
      <c r="A12" s="191">
        <v>5</v>
      </c>
      <c r="B12" s="224" t="s">
        <v>146</v>
      </c>
      <c r="C12" s="225">
        <v>4865177</v>
      </c>
      <c r="D12" s="92" t="s">
        <v>12</v>
      </c>
      <c r="E12" s="75" t="s">
        <v>300</v>
      </c>
      <c r="F12" s="234">
        <v>1500</v>
      </c>
      <c r="G12" s="247">
        <v>996987</v>
      </c>
      <c r="H12" s="248">
        <v>997138</v>
      </c>
      <c r="I12" s="234">
        <f t="shared" si="0"/>
        <v>-151</v>
      </c>
      <c r="J12" s="234">
        <f t="shared" si="1"/>
        <v>-226500</v>
      </c>
      <c r="K12" s="757">
        <f t="shared" si="2"/>
        <v>-0.22650000000000001</v>
      </c>
      <c r="L12" s="247">
        <v>995849</v>
      </c>
      <c r="M12" s="248">
        <v>995857</v>
      </c>
      <c r="N12" s="234">
        <f t="shared" si="3"/>
        <v>-8</v>
      </c>
      <c r="O12" s="234">
        <f t="shared" si="4"/>
        <v>-12000</v>
      </c>
      <c r="P12" s="779">
        <f t="shared" si="5"/>
        <v>-1.2E-2</v>
      </c>
      <c r="Q12" s="561"/>
    </row>
    <row r="13" spans="1:17" ht="16.5" customHeight="1">
      <c r="A13" s="191">
        <v>6</v>
      </c>
      <c r="B13" s="224" t="s">
        <v>147</v>
      </c>
      <c r="C13" s="225">
        <v>4865111</v>
      </c>
      <c r="D13" s="92" t="s">
        <v>12</v>
      </c>
      <c r="E13" s="75" t="s">
        <v>300</v>
      </c>
      <c r="F13" s="234">
        <v>1333.33</v>
      </c>
      <c r="G13" s="247">
        <v>10128</v>
      </c>
      <c r="H13" s="248">
        <v>10190</v>
      </c>
      <c r="I13" s="234">
        <f t="shared" si="0"/>
        <v>-62</v>
      </c>
      <c r="J13" s="234">
        <f t="shared" si="1"/>
        <v>-82666.459999999992</v>
      </c>
      <c r="K13" s="757">
        <f t="shared" si="2"/>
        <v>-8.2666459999999997E-2</v>
      </c>
      <c r="L13" s="247">
        <v>16893</v>
      </c>
      <c r="M13" s="248">
        <v>16901</v>
      </c>
      <c r="N13" s="234">
        <f t="shared" si="3"/>
        <v>-8</v>
      </c>
      <c r="O13" s="234">
        <f t="shared" si="4"/>
        <v>-10666.64</v>
      </c>
      <c r="P13" s="779">
        <f t="shared" si="5"/>
        <v>-1.066664E-2</v>
      </c>
      <c r="Q13" s="341"/>
    </row>
    <row r="14" spans="1:17" ht="16.5" customHeight="1">
      <c r="A14" s="191">
        <v>7</v>
      </c>
      <c r="B14" s="224" t="s">
        <v>148</v>
      </c>
      <c r="C14" s="225">
        <v>4865160</v>
      </c>
      <c r="D14" s="92" t="s">
        <v>12</v>
      </c>
      <c r="E14" s="75" t="s">
        <v>300</v>
      </c>
      <c r="F14" s="234">
        <v>1000</v>
      </c>
      <c r="G14" s="247">
        <v>993584</v>
      </c>
      <c r="H14" s="248">
        <v>993783</v>
      </c>
      <c r="I14" s="234">
        <f>G14-H14</f>
        <v>-199</v>
      </c>
      <c r="J14" s="234">
        <f>$F14*I14</f>
        <v>-199000</v>
      </c>
      <c r="K14" s="757">
        <f>J14/1000000</f>
        <v>-0.19900000000000001</v>
      </c>
      <c r="L14" s="247">
        <v>991749</v>
      </c>
      <c r="M14" s="248">
        <v>991762</v>
      </c>
      <c r="N14" s="234">
        <f>L14-M14</f>
        <v>-13</v>
      </c>
      <c r="O14" s="234">
        <f>$F14*N14</f>
        <v>-13000</v>
      </c>
      <c r="P14" s="779">
        <f>O14/1000000</f>
        <v>-1.2999999999999999E-2</v>
      </c>
      <c r="Q14" s="340"/>
    </row>
    <row r="15" spans="1:17" ht="16.5" customHeight="1">
      <c r="A15" s="191">
        <v>8</v>
      </c>
      <c r="B15" s="724" t="s">
        <v>149</v>
      </c>
      <c r="C15" s="225">
        <v>4865157</v>
      </c>
      <c r="D15" s="92" t="s">
        <v>12</v>
      </c>
      <c r="E15" s="75" t="s">
        <v>300</v>
      </c>
      <c r="F15" s="234">
        <v>1000</v>
      </c>
      <c r="G15" s="247">
        <v>990113</v>
      </c>
      <c r="H15" s="248">
        <v>990245</v>
      </c>
      <c r="I15" s="234">
        <f t="shared" si="0"/>
        <v>-132</v>
      </c>
      <c r="J15" s="234">
        <f>$F15*I15</f>
        <v>-132000</v>
      </c>
      <c r="K15" s="757">
        <f>J15/1000000</f>
        <v>-0.13200000000000001</v>
      </c>
      <c r="L15" s="247">
        <v>983668</v>
      </c>
      <c r="M15" s="248">
        <v>983681</v>
      </c>
      <c r="N15" s="234">
        <f t="shared" si="3"/>
        <v>-13</v>
      </c>
      <c r="O15" s="234">
        <f>$F15*N15</f>
        <v>-13000</v>
      </c>
      <c r="P15" s="779">
        <f>O15/1000000</f>
        <v>-1.2999999999999999E-2</v>
      </c>
      <c r="Q15" s="341"/>
    </row>
    <row r="16" spans="1:17" ht="16.5" customHeight="1">
      <c r="A16" s="191">
        <v>9</v>
      </c>
      <c r="B16" s="224" t="s">
        <v>150</v>
      </c>
      <c r="C16" s="225">
        <v>4865179</v>
      </c>
      <c r="D16" s="92" t="s">
        <v>12</v>
      </c>
      <c r="E16" s="75" t="s">
        <v>300</v>
      </c>
      <c r="F16" s="234">
        <v>800</v>
      </c>
      <c r="G16" s="247">
        <v>999447</v>
      </c>
      <c r="H16" s="248">
        <v>999638</v>
      </c>
      <c r="I16" s="234">
        <f>G16-H16</f>
        <v>-191</v>
      </c>
      <c r="J16" s="234">
        <f>$F16*I16</f>
        <v>-152800</v>
      </c>
      <c r="K16" s="757">
        <f>J16/1000000</f>
        <v>-0.15279999999999999</v>
      </c>
      <c r="L16" s="247">
        <v>993180</v>
      </c>
      <c r="M16" s="248">
        <v>993197</v>
      </c>
      <c r="N16" s="234">
        <f>L16-M16</f>
        <v>-17</v>
      </c>
      <c r="O16" s="234">
        <f>$F16*N16</f>
        <v>-13600</v>
      </c>
      <c r="P16" s="779">
        <f>O16/1000000</f>
        <v>-1.3599999999999999E-2</v>
      </c>
      <c r="Q16" s="340"/>
    </row>
    <row r="17" spans="1:17" ht="16.5" customHeight="1">
      <c r="A17" s="191">
        <v>10</v>
      </c>
      <c r="B17" s="224" t="s">
        <v>423</v>
      </c>
      <c r="C17" s="225">
        <v>4865125</v>
      </c>
      <c r="D17" s="92" t="s">
        <v>12</v>
      </c>
      <c r="E17" s="75" t="s">
        <v>300</v>
      </c>
      <c r="F17" s="234">
        <v>1333.33</v>
      </c>
      <c r="G17" s="247">
        <v>977566</v>
      </c>
      <c r="H17" s="248">
        <v>977595</v>
      </c>
      <c r="I17" s="234">
        <f t="shared" si="0"/>
        <v>-29</v>
      </c>
      <c r="J17" s="234">
        <f>$F17*I17</f>
        <v>-38666.57</v>
      </c>
      <c r="K17" s="757">
        <f>J17/1000000</f>
        <v>-3.8666569999999997E-2</v>
      </c>
      <c r="L17" s="247">
        <v>6422</v>
      </c>
      <c r="M17" s="248">
        <v>6423</v>
      </c>
      <c r="N17" s="234">
        <f t="shared" si="3"/>
        <v>-1</v>
      </c>
      <c r="O17" s="234">
        <f>$F17*N17</f>
        <v>-1333.33</v>
      </c>
      <c r="P17" s="779">
        <f>O17/1000000</f>
        <v>-1.33333E-3</v>
      </c>
      <c r="Q17" s="344" t="s">
        <v>513</v>
      </c>
    </row>
    <row r="18" spans="1:17" ht="16.5" customHeight="1">
      <c r="A18" s="191"/>
      <c r="B18" s="226" t="s">
        <v>440</v>
      </c>
      <c r="C18" s="225"/>
      <c r="D18" s="92"/>
      <c r="E18" s="92"/>
      <c r="F18" s="234"/>
      <c r="G18" s="247"/>
      <c r="H18" s="248"/>
      <c r="I18" s="234"/>
      <c r="J18" s="234"/>
      <c r="K18" s="770"/>
      <c r="L18" s="247"/>
      <c r="M18" s="248"/>
      <c r="N18" s="234"/>
      <c r="O18" s="234"/>
      <c r="P18" s="780"/>
      <c r="Q18" s="341"/>
    </row>
    <row r="19" spans="1:17" ht="16.5" customHeight="1">
      <c r="A19" s="191">
        <v>11</v>
      </c>
      <c r="B19" s="224" t="s">
        <v>14</v>
      </c>
      <c r="C19" s="225">
        <v>4864786</v>
      </c>
      <c r="D19" s="92" t="s">
        <v>12</v>
      </c>
      <c r="E19" s="75" t="s">
        <v>300</v>
      </c>
      <c r="F19" s="234">
        <v>-6666.6660000000002</v>
      </c>
      <c r="G19" s="247">
        <v>1871</v>
      </c>
      <c r="H19" s="248">
        <v>1871</v>
      </c>
      <c r="I19" s="234">
        <f t="shared" si="0"/>
        <v>0</v>
      </c>
      <c r="J19" s="234">
        <f>$F19*I19</f>
        <v>0</v>
      </c>
      <c r="K19" s="757">
        <f>J19/1000000</f>
        <v>0</v>
      </c>
      <c r="L19" s="247">
        <v>63</v>
      </c>
      <c r="M19" s="248">
        <v>63</v>
      </c>
      <c r="N19" s="234">
        <f>L19-M19</f>
        <v>0</v>
      </c>
      <c r="O19" s="234">
        <f>$F19*N19</f>
        <v>0</v>
      </c>
      <c r="P19" s="779">
        <f>O19/1000000</f>
        <v>0</v>
      </c>
      <c r="Q19" s="341" t="s">
        <v>521</v>
      </c>
    </row>
    <row r="20" spans="1:17" ht="16.5" customHeight="1">
      <c r="A20" s="191">
        <v>12</v>
      </c>
      <c r="B20" s="206" t="s">
        <v>15</v>
      </c>
      <c r="C20" s="225">
        <v>4865025</v>
      </c>
      <c r="D20" s="66" t="s">
        <v>12</v>
      </c>
      <c r="E20" s="75" t="s">
        <v>300</v>
      </c>
      <c r="F20" s="234">
        <v>-1000</v>
      </c>
      <c r="G20" s="247">
        <v>50700</v>
      </c>
      <c r="H20" s="248">
        <v>49731</v>
      </c>
      <c r="I20" s="234">
        <f>G20-H20</f>
        <v>969</v>
      </c>
      <c r="J20" s="234">
        <f>$F20*I20</f>
        <v>-969000</v>
      </c>
      <c r="K20" s="757">
        <f>J20/1000000</f>
        <v>-0.96899999999999997</v>
      </c>
      <c r="L20" s="247">
        <v>997144</v>
      </c>
      <c r="M20" s="248">
        <v>997047</v>
      </c>
      <c r="N20" s="234">
        <f>L20-M20</f>
        <v>97</v>
      </c>
      <c r="O20" s="234">
        <f>$F20*N20</f>
        <v>-97000</v>
      </c>
      <c r="P20" s="779">
        <f>O20/1000000</f>
        <v>-9.7000000000000003E-2</v>
      </c>
      <c r="Q20" s="341"/>
    </row>
    <row r="21" spans="1:17" ht="16.5" customHeight="1">
      <c r="A21" s="191">
        <v>13</v>
      </c>
      <c r="B21" s="224" t="s">
        <v>16</v>
      </c>
      <c r="C21" s="225">
        <v>5128433</v>
      </c>
      <c r="D21" s="92" t="s">
        <v>12</v>
      </c>
      <c r="E21" s="75" t="s">
        <v>300</v>
      </c>
      <c r="F21" s="234">
        <v>-2000</v>
      </c>
      <c r="G21" s="247">
        <v>7831</v>
      </c>
      <c r="H21" s="248">
        <v>7756</v>
      </c>
      <c r="I21" s="234">
        <f>G21-H21</f>
        <v>75</v>
      </c>
      <c r="J21" s="234">
        <f>$F21*I21</f>
        <v>-150000</v>
      </c>
      <c r="K21" s="757">
        <f>J21/1000000</f>
        <v>-0.15</v>
      </c>
      <c r="L21" s="247">
        <v>999371</v>
      </c>
      <c r="M21" s="248">
        <v>999293</v>
      </c>
      <c r="N21" s="234">
        <f>L21-M21</f>
        <v>78</v>
      </c>
      <c r="O21" s="234">
        <f>$F21*N21</f>
        <v>-156000</v>
      </c>
      <c r="P21" s="779">
        <f>O21/1000000</f>
        <v>-0.156</v>
      </c>
      <c r="Q21" s="341"/>
    </row>
    <row r="22" spans="1:17" ht="16.5" customHeight="1">
      <c r="A22" s="191">
        <v>14</v>
      </c>
      <c r="B22" s="224" t="s">
        <v>384</v>
      </c>
      <c r="C22" s="225">
        <v>5128464</v>
      </c>
      <c r="D22" s="92" t="s">
        <v>12</v>
      </c>
      <c r="E22" s="75" t="s">
        <v>300</v>
      </c>
      <c r="F22" s="234">
        <v>-1000</v>
      </c>
      <c r="G22" s="247">
        <v>12051</v>
      </c>
      <c r="H22" s="248">
        <v>8517</v>
      </c>
      <c r="I22" s="248">
        <f>G22-H22</f>
        <v>3534</v>
      </c>
      <c r="J22" s="248">
        <f>$F22*I22</f>
        <v>-3534000</v>
      </c>
      <c r="K22" s="755">
        <f>J22/1000000</f>
        <v>-3.5339999999999998</v>
      </c>
      <c r="L22" s="247">
        <v>995065</v>
      </c>
      <c r="M22" s="248">
        <v>995057</v>
      </c>
      <c r="N22" s="248">
        <f>L22-M22</f>
        <v>8</v>
      </c>
      <c r="O22" s="248">
        <f>$F22*N22</f>
        <v>-8000</v>
      </c>
      <c r="P22" s="750">
        <f>O22/1000000</f>
        <v>-8.0000000000000002E-3</v>
      </c>
      <c r="Q22" s="341"/>
    </row>
    <row r="23" spans="1:17" ht="16.5" customHeight="1">
      <c r="A23" s="497"/>
      <c r="B23" s="226" t="s">
        <v>152</v>
      </c>
      <c r="C23" s="225"/>
      <c r="D23" s="92"/>
      <c r="E23" s="92"/>
      <c r="F23" s="234"/>
      <c r="G23" s="247"/>
      <c r="H23" s="248"/>
      <c r="I23" s="234"/>
      <c r="J23" s="234"/>
      <c r="K23" s="757"/>
      <c r="L23" s="247"/>
      <c r="M23" s="248"/>
      <c r="N23" s="234"/>
      <c r="O23" s="234"/>
      <c r="P23" s="779"/>
      <c r="Q23" s="341"/>
    </row>
    <row r="24" spans="1:17" ht="16.5" customHeight="1">
      <c r="A24" s="191">
        <v>15</v>
      </c>
      <c r="B24" s="224" t="s">
        <v>14</v>
      </c>
      <c r="C24" s="225">
        <v>4864958</v>
      </c>
      <c r="D24" s="92" t="s">
        <v>12</v>
      </c>
      <c r="E24" s="75" t="s">
        <v>300</v>
      </c>
      <c r="F24" s="234">
        <v>-1250</v>
      </c>
      <c r="G24" s="247">
        <v>8535</v>
      </c>
      <c r="H24" s="248">
        <v>7885</v>
      </c>
      <c r="I24" s="234">
        <f>G24-H24</f>
        <v>650</v>
      </c>
      <c r="J24" s="234">
        <f>$F24*I24</f>
        <v>-812500</v>
      </c>
      <c r="K24" s="757">
        <f>J24/1000000</f>
        <v>-0.8125</v>
      </c>
      <c r="L24" s="247">
        <v>1036</v>
      </c>
      <c r="M24" s="248">
        <v>948</v>
      </c>
      <c r="N24" s="234">
        <f>L24-M24</f>
        <v>88</v>
      </c>
      <c r="O24" s="234">
        <f>$F24*N24</f>
        <v>-110000</v>
      </c>
      <c r="P24" s="779">
        <f>O24/1000000</f>
        <v>-0.11</v>
      </c>
      <c r="Q24" s="340"/>
    </row>
    <row r="25" spans="1:17" ht="16.5" customHeight="1">
      <c r="A25" s="191">
        <v>16</v>
      </c>
      <c r="B25" s="224" t="s">
        <v>15</v>
      </c>
      <c r="C25" s="225">
        <v>5128438</v>
      </c>
      <c r="D25" s="92" t="s">
        <v>12</v>
      </c>
      <c r="E25" s="75" t="s">
        <v>300</v>
      </c>
      <c r="F25" s="234">
        <v>-1000</v>
      </c>
      <c r="G25" s="247">
        <v>14208</v>
      </c>
      <c r="H25" s="248">
        <v>14179</v>
      </c>
      <c r="I25" s="248">
        <f>G25-H25</f>
        <v>29</v>
      </c>
      <c r="J25" s="248">
        <f>$F25*I25</f>
        <v>-29000</v>
      </c>
      <c r="K25" s="755">
        <f>J25/1000000</f>
        <v>-2.9000000000000001E-2</v>
      </c>
      <c r="L25" s="247">
        <v>1361</v>
      </c>
      <c r="M25" s="248">
        <v>1276</v>
      </c>
      <c r="N25" s="248">
        <f>L25-M25</f>
        <v>85</v>
      </c>
      <c r="O25" s="248">
        <f>$F25*N25</f>
        <v>-85000</v>
      </c>
      <c r="P25" s="750">
        <f>O25/1000000</f>
        <v>-8.5000000000000006E-2</v>
      </c>
      <c r="Q25" s="351"/>
    </row>
    <row r="26" spans="1:17" ht="16.5" customHeight="1">
      <c r="A26" s="191">
        <v>17</v>
      </c>
      <c r="B26" s="224" t="s">
        <v>16</v>
      </c>
      <c r="C26" s="225">
        <v>4865038</v>
      </c>
      <c r="D26" s="92" t="s">
        <v>12</v>
      </c>
      <c r="E26" s="75" t="s">
        <v>300</v>
      </c>
      <c r="F26" s="234">
        <v>-2000</v>
      </c>
      <c r="G26" s="247">
        <v>2295</v>
      </c>
      <c r="H26" s="248">
        <v>1975</v>
      </c>
      <c r="I26" s="234">
        <f>G26-H26</f>
        <v>320</v>
      </c>
      <c r="J26" s="234">
        <f>$F26*I26</f>
        <v>-640000</v>
      </c>
      <c r="K26" s="757">
        <f>J26/1000000</f>
        <v>-0.64</v>
      </c>
      <c r="L26" s="247">
        <v>2225</v>
      </c>
      <c r="M26" s="248">
        <v>2007</v>
      </c>
      <c r="N26" s="234">
        <f>L26-M26</f>
        <v>218</v>
      </c>
      <c r="O26" s="234">
        <f>$F26*N26</f>
        <v>-436000</v>
      </c>
      <c r="P26" s="779">
        <f>O26/1000000</f>
        <v>-0.436</v>
      </c>
      <c r="Q26" s="340"/>
    </row>
    <row r="27" spans="1:17" ht="17.25" customHeight="1">
      <c r="A27" s="191">
        <v>18</v>
      </c>
      <c r="B27" s="224" t="s">
        <v>151</v>
      </c>
      <c r="C27" s="225">
        <v>4864938</v>
      </c>
      <c r="D27" s="92" t="s">
        <v>12</v>
      </c>
      <c r="E27" s="75" t="s">
        <v>300</v>
      </c>
      <c r="F27" s="234">
        <v>-2000</v>
      </c>
      <c r="G27" s="247">
        <v>4919</v>
      </c>
      <c r="H27" s="248">
        <v>4855</v>
      </c>
      <c r="I27" s="248">
        <f>G27-H27</f>
        <v>64</v>
      </c>
      <c r="J27" s="248">
        <f>$F27*I27</f>
        <v>-128000</v>
      </c>
      <c r="K27" s="755">
        <f>J27/1000000</f>
        <v>-0.128</v>
      </c>
      <c r="L27" s="247">
        <v>999485</v>
      </c>
      <c r="M27" s="248">
        <v>999519</v>
      </c>
      <c r="N27" s="248">
        <f>L27-M27</f>
        <v>-34</v>
      </c>
      <c r="O27" s="248">
        <f>$F27*N27</f>
        <v>68000</v>
      </c>
      <c r="P27" s="750">
        <f>O27/1000000</f>
        <v>6.8000000000000005E-2</v>
      </c>
      <c r="Q27" s="351"/>
    </row>
    <row r="28" spans="1:17" ht="17.25" customHeight="1">
      <c r="A28" s="497"/>
      <c r="B28" s="226" t="s">
        <v>396</v>
      </c>
      <c r="C28" s="225"/>
      <c r="D28" s="92"/>
      <c r="E28" s="75"/>
      <c r="F28" s="234"/>
      <c r="G28" s="247"/>
      <c r="H28" s="248"/>
      <c r="I28" s="248"/>
      <c r="J28" s="248"/>
      <c r="K28" s="755"/>
      <c r="L28" s="247"/>
      <c r="M28" s="248"/>
      <c r="N28" s="248"/>
      <c r="O28" s="248"/>
      <c r="P28" s="750"/>
      <c r="Q28" s="351"/>
    </row>
    <row r="29" spans="1:17" ht="17.25" customHeight="1">
      <c r="A29" s="191">
        <v>19</v>
      </c>
      <c r="B29" s="224" t="s">
        <v>14</v>
      </c>
      <c r="C29" s="225">
        <v>4864912</v>
      </c>
      <c r="D29" s="92" t="s">
        <v>12</v>
      </c>
      <c r="E29" s="75" t="s">
        <v>300</v>
      </c>
      <c r="F29" s="234">
        <v>-1600</v>
      </c>
      <c r="G29" s="247">
        <v>12769</v>
      </c>
      <c r="H29" s="248">
        <v>10315</v>
      </c>
      <c r="I29" s="234">
        <f>G29-H29</f>
        <v>2454</v>
      </c>
      <c r="J29" s="234">
        <f>$F29*I29</f>
        <v>-3926400</v>
      </c>
      <c r="K29" s="757">
        <f>J29/1000000</f>
        <v>-3.9264000000000001</v>
      </c>
      <c r="L29" s="247">
        <v>3780</v>
      </c>
      <c r="M29" s="248">
        <v>3672</v>
      </c>
      <c r="N29" s="234">
        <f>L29-M29</f>
        <v>108</v>
      </c>
      <c r="O29" s="234">
        <f>$F29*N29</f>
        <v>-172800</v>
      </c>
      <c r="P29" s="779">
        <f>O29/1000000</f>
        <v>-0.17280000000000001</v>
      </c>
      <c r="Q29" s="346"/>
    </row>
    <row r="30" spans="1:17" ht="17.25" customHeight="1">
      <c r="A30" s="191">
        <v>20</v>
      </c>
      <c r="B30" s="224" t="s">
        <v>15</v>
      </c>
      <c r="C30" s="225">
        <v>5128459</v>
      </c>
      <c r="D30" s="92" t="s">
        <v>12</v>
      </c>
      <c r="E30" s="75" t="s">
        <v>300</v>
      </c>
      <c r="F30" s="234">
        <v>-800</v>
      </c>
      <c r="G30" s="247">
        <v>169043</v>
      </c>
      <c r="H30" s="248">
        <v>163365</v>
      </c>
      <c r="I30" s="234">
        <f>G30-H30</f>
        <v>5678</v>
      </c>
      <c r="J30" s="234">
        <f>$F30*I30</f>
        <v>-4542400</v>
      </c>
      <c r="K30" s="757">
        <f>J30/1000000</f>
        <v>-4.5423999999999998</v>
      </c>
      <c r="L30" s="247">
        <v>10216</v>
      </c>
      <c r="M30" s="248">
        <v>10128</v>
      </c>
      <c r="N30" s="234">
        <f>L30-M30</f>
        <v>88</v>
      </c>
      <c r="O30" s="234">
        <f>$F30*N30</f>
        <v>-70400</v>
      </c>
      <c r="P30" s="779">
        <f>O30/1000000</f>
        <v>-7.0400000000000004E-2</v>
      </c>
      <c r="Q30" s="351"/>
    </row>
    <row r="31" spans="1:17" ht="17.25" customHeight="1">
      <c r="A31" s="191"/>
      <c r="B31" s="204" t="s">
        <v>153</v>
      </c>
      <c r="C31" s="225"/>
      <c r="D31" s="66"/>
      <c r="E31" s="66"/>
      <c r="F31" s="234"/>
      <c r="G31" s="247"/>
      <c r="H31" s="248"/>
      <c r="I31" s="234"/>
      <c r="J31" s="234"/>
      <c r="K31" s="757"/>
      <c r="L31" s="247"/>
      <c r="M31" s="248"/>
      <c r="N31" s="234"/>
      <c r="O31" s="234"/>
      <c r="P31" s="779"/>
      <c r="Q31" s="341"/>
    </row>
    <row r="32" spans="1:17" ht="18.75" customHeight="1">
      <c r="A32" s="191">
        <v>21</v>
      </c>
      <c r="B32" s="224" t="s">
        <v>14</v>
      </c>
      <c r="C32" s="225">
        <v>4864867</v>
      </c>
      <c r="D32" s="92" t="s">
        <v>12</v>
      </c>
      <c r="E32" s="75" t="s">
        <v>300</v>
      </c>
      <c r="F32" s="234">
        <v>-2500</v>
      </c>
      <c r="G32" s="247">
        <v>853</v>
      </c>
      <c r="H32" s="248">
        <v>676</v>
      </c>
      <c r="I32" s="234">
        <f>G32-H32</f>
        <v>177</v>
      </c>
      <c r="J32" s="234">
        <f>$F32*I32</f>
        <v>-442500</v>
      </c>
      <c r="K32" s="757">
        <f>J32/1000000</f>
        <v>-0.4425</v>
      </c>
      <c r="L32" s="247">
        <v>999458</v>
      </c>
      <c r="M32" s="248">
        <v>999459</v>
      </c>
      <c r="N32" s="234">
        <f>L32-M32</f>
        <v>-1</v>
      </c>
      <c r="O32" s="234">
        <f>$F32*N32</f>
        <v>2500</v>
      </c>
      <c r="P32" s="779">
        <f>O32/1000000</f>
        <v>2.5000000000000001E-3</v>
      </c>
      <c r="Q32" s="346"/>
    </row>
    <row r="33" spans="1:17" ht="17.25" customHeight="1">
      <c r="A33" s="191">
        <v>22</v>
      </c>
      <c r="B33" s="224" t="s">
        <v>15</v>
      </c>
      <c r="C33" s="225">
        <v>4865036</v>
      </c>
      <c r="D33" s="92" t="s">
        <v>12</v>
      </c>
      <c r="E33" s="75" t="s">
        <v>300</v>
      </c>
      <c r="F33" s="234">
        <v>-2000</v>
      </c>
      <c r="G33" s="247">
        <v>953709</v>
      </c>
      <c r="H33" s="248">
        <v>953448</v>
      </c>
      <c r="I33" s="234">
        <f>G33-H33</f>
        <v>261</v>
      </c>
      <c r="J33" s="234">
        <f>$F33*I33</f>
        <v>-522000</v>
      </c>
      <c r="K33" s="757">
        <f>J33/1000000</f>
        <v>-0.52200000000000002</v>
      </c>
      <c r="L33" s="247">
        <v>984344</v>
      </c>
      <c r="M33" s="248">
        <v>984368</v>
      </c>
      <c r="N33" s="234">
        <f>L33-M33</f>
        <v>-24</v>
      </c>
      <c r="O33" s="234">
        <f>$F33*N33</f>
        <v>48000</v>
      </c>
      <c r="P33" s="779">
        <f>O33/1000000</f>
        <v>4.8000000000000001E-2</v>
      </c>
      <c r="Q33" s="351"/>
    </row>
    <row r="34" spans="1:17" ht="15.75" customHeight="1">
      <c r="A34" s="191">
        <v>23</v>
      </c>
      <c r="B34" s="224" t="s">
        <v>16</v>
      </c>
      <c r="C34" s="225">
        <v>4864787</v>
      </c>
      <c r="D34" s="92" t="s">
        <v>12</v>
      </c>
      <c r="E34" s="75" t="s">
        <v>300</v>
      </c>
      <c r="F34" s="234">
        <v>-2000</v>
      </c>
      <c r="G34" s="247">
        <v>997821</v>
      </c>
      <c r="H34" s="248">
        <v>997599</v>
      </c>
      <c r="I34" s="234">
        <f>G34-H34</f>
        <v>222</v>
      </c>
      <c r="J34" s="234">
        <f>$F34*I34</f>
        <v>-444000</v>
      </c>
      <c r="K34" s="757">
        <f>J34/1000000</f>
        <v>-0.44400000000000001</v>
      </c>
      <c r="L34" s="247">
        <v>999281</v>
      </c>
      <c r="M34" s="248">
        <v>999294</v>
      </c>
      <c r="N34" s="234">
        <f>L34-M34</f>
        <v>-13</v>
      </c>
      <c r="O34" s="234">
        <f>$F34*N34</f>
        <v>26000</v>
      </c>
      <c r="P34" s="779">
        <f>O34/1000000</f>
        <v>2.5999999999999999E-2</v>
      </c>
      <c r="Q34" s="351"/>
    </row>
    <row r="35" spans="1:17" ht="15.75" customHeight="1">
      <c r="A35" s="191">
        <v>24</v>
      </c>
      <c r="B35" s="206" t="s">
        <v>151</v>
      </c>
      <c r="C35" s="225">
        <v>4864989</v>
      </c>
      <c r="D35" s="66" t="s">
        <v>12</v>
      </c>
      <c r="E35" s="75" t="s">
        <v>300</v>
      </c>
      <c r="F35" s="234">
        <v>-1000</v>
      </c>
      <c r="G35" s="247">
        <v>4953</v>
      </c>
      <c r="H35" s="248">
        <v>4026</v>
      </c>
      <c r="I35" s="234">
        <f>G35-H35</f>
        <v>927</v>
      </c>
      <c r="J35" s="234">
        <f>$F35*I35</f>
        <v>-927000</v>
      </c>
      <c r="K35" s="757">
        <f>J35/1000000</f>
        <v>-0.92700000000000005</v>
      </c>
      <c r="L35" s="247">
        <v>999999</v>
      </c>
      <c r="M35" s="248">
        <v>999538</v>
      </c>
      <c r="N35" s="234">
        <f>L35-M35</f>
        <v>461</v>
      </c>
      <c r="O35" s="234">
        <f>$F35*N35</f>
        <v>-461000</v>
      </c>
      <c r="P35" s="779">
        <f>O35/1000000</f>
        <v>-0.46100000000000002</v>
      </c>
      <c r="Q35" s="539"/>
    </row>
    <row r="36" spans="1:17" ht="15.75" customHeight="1">
      <c r="A36" s="191"/>
      <c r="B36" s="206"/>
      <c r="C36" s="225"/>
      <c r="D36" s="66"/>
      <c r="E36" s="75"/>
      <c r="F36" s="234">
        <v>-1000</v>
      </c>
      <c r="G36" s="247"/>
      <c r="H36" s="248"/>
      <c r="I36" s="234"/>
      <c r="J36" s="234"/>
      <c r="K36" s="757"/>
      <c r="L36" s="247">
        <v>45</v>
      </c>
      <c r="M36" s="248">
        <v>0</v>
      </c>
      <c r="N36" s="234">
        <f>L36-M36</f>
        <v>45</v>
      </c>
      <c r="O36" s="234">
        <f>$F36*N36</f>
        <v>-45000</v>
      </c>
      <c r="P36" s="779">
        <f>O36/1000000</f>
        <v>-4.4999999999999998E-2</v>
      </c>
      <c r="Q36" s="539"/>
    </row>
    <row r="37" spans="1:17" ht="15.75" customHeight="1">
      <c r="A37" s="497"/>
      <c r="B37" s="204" t="s">
        <v>413</v>
      </c>
      <c r="C37" s="225"/>
      <c r="D37" s="66"/>
      <c r="E37" s="75"/>
      <c r="F37" s="234"/>
      <c r="G37" s="247"/>
      <c r="H37" s="248"/>
      <c r="I37" s="234"/>
      <c r="J37" s="234"/>
      <c r="K37" s="757"/>
      <c r="L37" s="247"/>
      <c r="M37" s="248"/>
      <c r="N37" s="234"/>
      <c r="O37" s="234"/>
      <c r="P37" s="779"/>
      <c r="Q37" s="539"/>
    </row>
    <row r="38" spans="1:17" ht="15.75" customHeight="1">
      <c r="A38" s="191">
        <v>25</v>
      </c>
      <c r="B38" s="206" t="s">
        <v>414</v>
      </c>
      <c r="C38" s="225">
        <v>5295131</v>
      </c>
      <c r="D38" s="66" t="s">
        <v>12</v>
      </c>
      <c r="E38" s="75" t="s">
        <v>300</v>
      </c>
      <c r="F38" s="234">
        <v>-1000</v>
      </c>
      <c r="G38" s="247">
        <v>997176</v>
      </c>
      <c r="H38" s="248">
        <v>997084</v>
      </c>
      <c r="I38" s="234">
        <f>G38-H38</f>
        <v>92</v>
      </c>
      <c r="J38" s="234">
        <f>$F38*I38</f>
        <v>-92000</v>
      </c>
      <c r="K38" s="757">
        <f>J38/1000000</f>
        <v>-9.1999999999999998E-2</v>
      </c>
      <c r="L38" s="247">
        <v>997896</v>
      </c>
      <c r="M38" s="248">
        <v>997882</v>
      </c>
      <c r="N38" s="234">
        <f>L38-M38</f>
        <v>14</v>
      </c>
      <c r="O38" s="234">
        <f>$F38*N38</f>
        <v>-14000</v>
      </c>
      <c r="P38" s="779">
        <f>O38/1000000</f>
        <v>-1.4E-2</v>
      </c>
      <c r="Q38" s="539"/>
    </row>
    <row r="39" spans="1:17" ht="15.75" customHeight="1">
      <c r="A39" s="191">
        <v>26</v>
      </c>
      <c r="B39" s="206" t="s">
        <v>415</v>
      </c>
      <c r="C39" s="225">
        <v>5295139</v>
      </c>
      <c r="D39" s="66" t="s">
        <v>12</v>
      </c>
      <c r="E39" s="75" t="s">
        <v>300</v>
      </c>
      <c r="F39" s="234">
        <v>-1000</v>
      </c>
      <c r="G39" s="247">
        <v>980813</v>
      </c>
      <c r="H39" s="248">
        <v>980738</v>
      </c>
      <c r="I39" s="234">
        <f>G39-H39</f>
        <v>75</v>
      </c>
      <c r="J39" s="234">
        <f>$F39*I39</f>
        <v>-75000</v>
      </c>
      <c r="K39" s="757">
        <f>J39/1000000</f>
        <v>-7.4999999999999997E-2</v>
      </c>
      <c r="L39" s="247">
        <v>13128</v>
      </c>
      <c r="M39" s="248">
        <v>13116</v>
      </c>
      <c r="N39" s="234">
        <f>L39-M39</f>
        <v>12</v>
      </c>
      <c r="O39" s="234">
        <f>$F39*N39</f>
        <v>-12000</v>
      </c>
      <c r="P39" s="779">
        <f>O39/1000000</f>
        <v>-1.2E-2</v>
      </c>
      <c r="Q39" s="539"/>
    </row>
    <row r="40" spans="1:17" ht="15.75" customHeight="1">
      <c r="A40" s="191">
        <v>27</v>
      </c>
      <c r="B40" s="206" t="s">
        <v>416</v>
      </c>
      <c r="C40" s="225">
        <v>5100234</v>
      </c>
      <c r="D40" s="66" t="s">
        <v>12</v>
      </c>
      <c r="E40" s="75" t="s">
        <v>300</v>
      </c>
      <c r="F40" s="234">
        <v>-2000</v>
      </c>
      <c r="G40" s="247">
        <v>9661</v>
      </c>
      <c r="H40" s="248">
        <v>8262</v>
      </c>
      <c r="I40" s="234">
        <f>G40-H40</f>
        <v>1399</v>
      </c>
      <c r="J40" s="234">
        <f>$F40*I40</f>
        <v>-2798000</v>
      </c>
      <c r="K40" s="757">
        <f>J40/1000000</f>
        <v>-2.798</v>
      </c>
      <c r="L40" s="247">
        <v>1910</v>
      </c>
      <c r="M40" s="248">
        <v>1910</v>
      </c>
      <c r="N40" s="234">
        <f>L40-M40</f>
        <v>0</v>
      </c>
      <c r="O40" s="234">
        <f>$F40*N40</f>
        <v>0</v>
      </c>
      <c r="P40" s="779">
        <f>O40/1000000</f>
        <v>0</v>
      </c>
      <c r="Q40" s="539"/>
    </row>
    <row r="41" spans="1:17" ht="15.75" customHeight="1">
      <c r="A41" s="191">
        <v>28</v>
      </c>
      <c r="B41" s="206" t="s">
        <v>417</v>
      </c>
      <c r="C41" s="225">
        <v>5100228</v>
      </c>
      <c r="D41" s="66" t="s">
        <v>12</v>
      </c>
      <c r="E41" s="75" t="s">
        <v>300</v>
      </c>
      <c r="F41" s="234">
        <v>-2000</v>
      </c>
      <c r="G41" s="247">
        <v>15618</v>
      </c>
      <c r="H41" s="248">
        <v>14805</v>
      </c>
      <c r="I41" s="234">
        <f>G41-H41</f>
        <v>813</v>
      </c>
      <c r="J41" s="234">
        <f>$F41*I41</f>
        <v>-1626000</v>
      </c>
      <c r="K41" s="757">
        <f>J41/1000000</f>
        <v>-1.6259999999999999</v>
      </c>
      <c r="L41" s="247">
        <v>2834</v>
      </c>
      <c r="M41" s="248">
        <v>2831</v>
      </c>
      <c r="N41" s="234">
        <f>L41-M41</f>
        <v>3</v>
      </c>
      <c r="O41" s="234">
        <f>$F41*N41</f>
        <v>-6000</v>
      </c>
      <c r="P41" s="779">
        <f>O41/1000000</f>
        <v>-6.0000000000000001E-3</v>
      </c>
      <c r="Q41" s="539"/>
    </row>
    <row r="42" spans="1:17" ht="17.25" customHeight="1">
      <c r="A42" s="191"/>
      <c r="B42" s="226" t="s">
        <v>154</v>
      </c>
      <c r="C42" s="225"/>
      <c r="D42" s="92"/>
      <c r="E42" s="92"/>
      <c r="F42" s="234"/>
      <c r="G42" s="247"/>
      <c r="H42" s="248"/>
      <c r="I42" s="234"/>
      <c r="J42" s="234"/>
      <c r="K42" s="757"/>
      <c r="L42" s="247"/>
      <c r="M42" s="248"/>
      <c r="N42" s="234"/>
      <c r="O42" s="234"/>
      <c r="P42" s="779"/>
      <c r="Q42" s="341"/>
    </row>
    <row r="43" spans="1:17" ht="19.5" customHeight="1">
      <c r="A43" s="497"/>
      <c r="B43" s="226" t="s">
        <v>37</v>
      </c>
      <c r="C43" s="225"/>
      <c r="D43" s="92"/>
      <c r="E43" s="92"/>
      <c r="F43" s="234"/>
      <c r="G43" s="247"/>
      <c r="H43" s="248"/>
      <c r="I43" s="234"/>
      <c r="J43" s="234"/>
      <c r="K43" s="757"/>
      <c r="L43" s="247"/>
      <c r="M43" s="248"/>
      <c r="N43" s="234"/>
      <c r="O43" s="234"/>
      <c r="P43" s="779"/>
      <c r="Q43" s="341"/>
    </row>
    <row r="44" spans="1:17" ht="22.5" customHeight="1">
      <c r="A44" s="191">
        <v>29</v>
      </c>
      <c r="B44" s="224" t="s">
        <v>155</v>
      </c>
      <c r="C44" s="225" t="s">
        <v>478</v>
      </c>
      <c r="D44" s="92" t="s">
        <v>438</v>
      </c>
      <c r="E44" s="75" t="s">
        <v>300</v>
      </c>
      <c r="F44" s="885">
        <v>0.8</v>
      </c>
      <c r="G44" s="247">
        <v>656000</v>
      </c>
      <c r="H44" s="248">
        <v>697000</v>
      </c>
      <c r="I44" s="234">
        <f>G44-H44</f>
        <v>-41000</v>
      </c>
      <c r="J44" s="234">
        <f>$F44*I44</f>
        <v>-32800</v>
      </c>
      <c r="K44" s="757">
        <f>J44/1000000</f>
        <v>-3.2800000000000003E-2</v>
      </c>
      <c r="L44" s="247">
        <v>-3000</v>
      </c>
      <c r="M44" s="248">
        <v>-3000</v>
      </c>
      <c r="N44" s="234">
        <f>L44-M44</f>
        <v>0</v>
      </c>
      <c r="O44" s="234">
        <f>$F44*N44</f>
        <v>0</v>
      </c>
      <c r="P44" s="779">
        <f>O44/1000000</f>
        <v>0</v>
      </c>
      <c r="Q44" s="346"/>
    </row>
    <row r="45" spans="1:17" ht="15.75" customHeight="1">
      <c r="A45" s="191"/>
      <c r="B45" s="204" t="s">
        <v>156</v>
      </c>
      <c r="C45" s="225"/>
      <c r="D45" s="66"/>
      <c r="E45" s="66"/>
      <c r="F45" s="234"/>
      <c r="G45" s="247"/>
      <c r="H45" s="248"/>
      <c r="I45" s="234"/>
      <c r="J45" s="234"/>
      <c r="K45" s="757"/>
      <c r="L45" s="247"/>
      <c r="M45" s="248"/>
      <c r="N45" s="234"/>
      <c r="O45" s="234"/>
      <c r="P45" s="779"/>
      <c r="Q45" s="341"/>
    </row>
    <row r="46" spans="1:17" ht="15.75" customHeight="1">
      <c r="A46" s="191">
        <v>30</v>
      </c>
      <c r="B46" s="206" t="s">
        <v>14</v>
      </c>
      <c r="C46" s="225">
        <v>5269210</v>
      </c>
      <c r="D46" s="66" t="s">
        <v>12</v>
      </c>
      <c r="E46" s="75" t="s">
        <v>300</v>
      </c>
      <c r="F46" s="234">
        <v>-1000</v>
      </c>
      <c r="G46" s="247">
        <v>923292</v>
      </c>
      <c r="H46" s="248">
        <v>923410</v>
      </c>
      <c r="I46" s="234">
        <f>G46-H46</f>
        <v>-118</v>
      </c>
      <c r="J46" s="234">
        <f>$F46*I46</f>
        <v>118000</v>
      </c>
      <c r="K46" s="757">
        <f>J46/1000000</f>
        <v>0.11799999999999999</v>
      </c>
      <c r="L46" s="247">
        <v>965070</v>
      </c>
      <c r="M46" s="248">
        <v>965076</v>
      </c>
      <c r="N46" s="234">
        <f>L46-M46</f>
        <v>-6</v>
      </c>
      <c r="O46" s="234">
        <f>$F46*N46</f>
        <v>6000</v>
      </c>
      <c r="P46" s="779">
        <f>O46/1000000</f>
        <v>6.0000000000000001E-3</v>
      </c>
      <c r="Q46" s="341"/>
    </row>
    <row r="47" spans="1:17" ht="15.75" customHeight="1">
      <c r="A47" s="191">
        <v>31</v>
      </c>
      <c r="B47" s="224" t="s">
        <v>15</v>
      </c>
      <c r="C47" s="225">
        <v>5269749</v>
      </c>
      <c r="D47" s="92" t="s">
        <v>12</v>
      </c>
      <c r="E47" s="75" t="s">
        <v>300</v>
      </c>
      <c r="F47" s="234">
        <v>-1000</v>
      </c>
      <c r="G47" s="247">
        <v>986029</v>
      </c>
      <c r="H47" s="248">
        <v>985965</v>
      </c>
      <c r="I47" s="234">
        <f>G47-H47</f>
        <v>64</v>
      </c>
      <c r="J47" s="234">
        <f>$F47*I47</f>
        <v>-64000</v>
      </c>
      <c r="K47" s="757">
        <f>J47/1000000</f>
        <v>-6.4000000000000001E-2</v>
      </c>
      <c r="L47" s="247">
        <v>999243</v>
      </c>
      <c r="M47" s="248">
        <v>999248</v>
      </c>
      <c r="N47" s="234">
        <f>L47-M47</f>
        <v>-5</v>
      </c>
      <c r="O47" s="234">
        <f>$F47*N47</f>
        <v>5000</v>
      </c>
      <c r="P47" s="779">
        <f>O47/1000000</f>
        <v>5.0000000000000001E-3</v>
      </c>
      <c r="Q47" s="508"/>
    </row>
    <row r="48" spans="1:17" ht="15.75" customHeight="1">
      <c r="A48" s="191">
        <v>32</v>
      </c>
      <c r="B48" s="224" t="s">
        <v>16</v>
      </c>
      <c r="C48" s="225">
        <v>4864945</v>
      </c>
      <c r="D48" s="92" t="s">
        <v>12</v>
      </c>
      <c r="E48" s="75" t="s">
        <v>300</v>
      </c>
      <c r="F48" s="234">
        <v>-1000</v>
      </c>
      <c r="G48" s="247">
        <v>13298</v>
      </c>
      <c r="H48" s="248">
        <v>12485</v>
      </c>
      <c r="I48" s="234">
        <f>G48-H48</f>
        <v>813</v>
      </c>
      <c r="J48" s="234">
        <f>$F48*I48</f>
        <v>-813000</v>
      </c>
      <c r="K48" s="757">
        <f>J48/1000000</f>
        <v>-0.81299999999999994</v>
      </c>
      <c r="L48" s="247">
        <v>77</v>
      </c>
      <c r="M48" s="248">
        <v>72</v>
      </c>
      <c r="N48" s="234">
        <f>L48-M48</f>
        <v>5</v>
      </c>
      <c r="O48" s="234">
        <f>$F48*N48</f>
        <v>-5000</v>
      </c>
      <c r="P48" s="779">
        <f>O48/1000000</f>
        <v>-5.0000000000000001E-3</v>
      </c>
      <c r="Q48" s="508"/>
    </row>
    <row r="49" spans="1:17" ht="22.5" customHeight="1">
      <c r="A49" s="497"/>
      <c r="B49" s="204" t="s">
        <v>422</v>
      </c>
      <c r="C49" s="225"/>
      <c r="D49" s="92"/>
      <c r="E49" s="75"/>
      <c r="F49" s="234"/>
      <c r="G49" s="247"/>
      <c r="H49" s="248"/>
      <c r="I49" s="234"/>
      <c r="J49" s="234"/>
      <c r="K49" s="757"/>
      <c r="L49" s="247"/>
      <c r="M49" s="248"/>
      <c r="N49" s="234"/>
      <c r="O49" s="234"/>
      <c r="P49" s="779"/>
      <c r="Q49" s="508"/>
    </row>
    <row r="50" spans="1:17" ht="22.5" customHeight="1">
      <c r="A50" s="191">
        <v>33</v>
      </c>
      <c r="B50" s="206" t="s">
        <v>416</v>
      </c>
      <c r="C50" s="225">
        <v>5128460</v>
      </c>
      <c r="D50" s="66" t="s">
        <v>12</v>
      </c>
      <c r="E50" s="75" t="s">
        <v>300</v>
      </c>
      <c r="F50" s="234">
        <v>-800</v>
      </c>
      <c r="G50" s="247">
        <v>50378</v>
      </c>
      <c r="H50" s="248">
        <v>48066</v>
      </c>
      <c r="I50" s="234">
        <f>G50-H50</f>
        <v>2312</v>
      </c>
      <c r="J50" s="234">
        <f>$F50*I50</f>
        <v>-1849600</v>
      </c>
      <c r="K50" s="757">
        <f>J50/1000000</f>
        <v>-1.8495999999999999</v>
      </c>
      <c r="L50" s="247">
        <v>26060</v>
      </c>
      <c r="M50" s="248">
        <v>26019</v>
      </c>
      <c r="N50" s="234">
        <f>L50-M50</f>
        <v>41</v>
      </c>
      <c r="O50" s="234">
        <f>$F50*N50</f>
        <v>-32800</v>
      </c>
      <c r="P50" s="779">
        <f>O50/1000000</f>
        <v>-3.2800000000000003E-2</v>
      </c>
      <c r="Q50" s="508"/>
    </row>
    <row r="51" spans="1:17" ht="22.5" customHeight="1">
      <c r="A51" s="191">
        <v>34</v>
      </c>
      <c r="B51" s="206" t="s">
        <v>417</v>
      </c>
      <c r="C51" s="225">
        <v>4902495</v>
      </c>
      <c r="D51" s="66" t="s">
        <v>12</v>
      </c>
      <c r="E51" s="75" t="s">
        <v>300</v>
      </c>
      <c r="F51" s="234">
        <v>-1200</v>
      </c>
      <c r="G51" s="247">
        <v>6184</v>
      </c>
      <c r="H51" s="248">
        <v>4608</v>
      </c>
      <c r="I51" s="234">
        <f>G51-H51</f>
        <v>1576</v>
      </c>
      <c r="J51" s="234">
        <f>$F51*I51</f>
        <v>-1891200</v>
      </c>
      <c r="K51" s="757">
        <f>J51/1000000</f>
        <v>-1.8912</v>
      </c>
      <c r="L51" s="247">
        <v>7701</v>
      </c>
      <c r="M51" s="248">
        <v>7673</v>
      </c>
      <c r="N51" s="234">
        <f>L51-M51</f>
        <v>28</v>
      </c>
      <c r="O51" s="234">
        <f>$F51*N51</f>
        <v>-33600</v>
      </c>
      <c r="P51" s="779">
        <f>O51/1000000</f>
        <v>-3.3599999999999998E-2</v>
      </c>
      <c r="Q51" s="508"/>
    </row>
    <row r="52" spans="1:17" ht="18.75" customHeight="1">
      <c r="A52" s="497"/>
      <c r="B52" s="226" t="s">
        <v>157</v>
      </c>
      <c r="C52" s="225"/>
      <c r="D52" s="92"/>
      <c r="E52" s="92"/>
      <c r="F52" s="230"/>
      <c r="G52" s="247"/>
      <c r="H52" s="248"/>
      <c r="I52" s="234"/>
      <c r="J52" s="234"/>
      <c r="K52" s="757"/>
      <c r="L52" s="247"/>
      <c r="M52" s="248"/>
      <c r="N52" s="234"/>
      <c r="O52" s="234"/>
      <c r="P52" s="779"/>
      <c r="Q52" s="341"/>
    </row>
    <row r="53" spans="1:17" ht="22.5" customHeight="1">
      <c r="A53" s="191">
        <v>35</v>
      </c>
      <c r="B53" s="224" t="s">
        <v>375</v>
      </c>
      <c r="C53" s="225">
        <v>5128411</v>
      </c>
      <c r="D53" s="92" t="s">
        <v>12</v>
      </c>
      <c r="E53" s="75" t="s">
        <v>300</v>
      </c>
      <c r="F53" s="234">
        <v>-2000</v>
      </c>
      <c r="G53" s="247">
        <v>2412</v>
      </c>
      <c r="H53" s="248">
        <v>2207</v>
      </c>
      <c r="I53" s="234">
        <f t="shared" ref="I53:I59" si="6">G53-H53</f>
        <v>205</v>
      </c>
      <c r="J53" s="234">
        <f t="shared" ref="J53:J59" si="7">$F53*I53</f>
        <v>-410000</v>
      </c>
      <c r="K53" s="757">
        <f t="shared" ref="K53:K59" si="8">J53/1000000</f>
        <v>-0.41</v>
      </c>
      <c r="L53" s="247">
        <v>1864</v>
      </c>
      <c r="M53" s="248">
        <v>1871</v>
      </c>
      <c r="N53" s="234">
        <f>L53-M53</f>
        <v>-7</v>
      </c>
      <c r="O53" s="234">
        <f>$F53*N53</f>
        <v>14000</v>
      </c>
      <c r="P53" s="779">
        <f>O53/1000000</f>
        <v>1.4E-2</v>
      </c>
      <c r="Q53" s="341"/>
    </row>
    <row r="54" spans="1:17" ht="22.5" customHeight="1">
      <c r="A54" s="191">
        <v>36</v>
      </c>
      <c r="B54" s="224" t="s">
        <v>376</v>
      </c>
      <c r="C54" s="225">
        <v>4902567</v>
      </c>
      <c r="D54" s="92" t="s">
        <v>12</v>
      </c>
      <c r="E54" s="75" t="s">
        <v>300</v>
      </c>
      <c r="F54" s="234">
        <v>-7500</v>
      </c>
      <c r="G54" s="247">
        <v>891</v>
      </c>
      <c r="H54" s="248">
        <v>812</v>
      </c>
      <c r="I54" s="234">
        <f t="shared" si="6"/>
        <v>79</v>
      </c>
      <c r="J54" s="234">
        <f t="shared" si="7"/>
        <v>-592500</v>
      </c>
      <c r="K54" s="757">
        <f t="shared" si="8"/>
        <v>-0.59250000000000003</v>
      </c>
      <c r="L54" s="247">
        <v>996012</v>
      </c>
      <c r="M54" s="248">
        <v>996009</v>
      </c>
      <c r="N54" s="234">
        <f>L54-M54</f>
        <v>3</v>
      </c>
      <c r="O54" s="234">
        <f>$F54*N54</f>
        <v>-22500</v>
      </c>
      <c r="P54" s="779">
        <f>O54/1000000</f>
        <v>-2.2499999999999999E-2</v>
      </c>
      <c r="Q54" s="341" t="s">
        <v>519</v>
      </c>
    </row>
    <row r="55" spans="1:17" ht="22.5" customHeight="1">
      <c r="A55" s="191">
        <v>37</v>
      </c>
      <c r="B55" s="206" t="s">
        <v>501</v>
      </c>
      <c r="C55" s="225">
        <v>5128413</v>
      </c>
      <c r="D55" s="66" t="s">
        <v>12</v>
      </c>
      <c r="E55" s="75" t="s">
        <v>300</v>
      </c>
      <c r="F55" s="234">
        <v>-1000</v>
      </c>
      <c r="G55" s="247">
        <v>999999</v>
      </c>
      <c r="H55" s="248">
        <v>999917</v>
      </c>
      <c r="I55" s="234">
        <f t="shared" si="6"/>
        <v>82</v>
      </c>
      <c r="J55" s="234">
        <f t="shared" si="7"/>
        <v>-82000</v>
      </c>
      <c r="K55" s="757">
        <f t="shared" si="8"/>
        <v>-8.2000000000000003E-2</v>
      </c>
      <c r="L55" s="247">
        <v>998568</v>
      </c>
      <c r="M55" s="248">
        <v>998566</v>
      </c>
      <c r="N55" s="234">
        <f>L55-M55</f>
        <v>2</v>
      </c>
      <c r="O55" s="234">
        <f>$F55*N55</f>
        <v>-2000</v>
      </c>
      <c r="P55" s="779">
        <f>O55/1000000</f>
        <v>-2E-3</v>
      </c>
      <c r="Q55" s="341"/>
    </row>
    <row r="56" spans="1:17" ht="22.5" customHeight="1">
      <c r="A56" s="191"/>
      <c r="B56" s="206"/>
      <c r="C56" s="225"/>
      <c r="D56" s="66"/>
      <c r="E56" s="75"/>
      <c r="F56" s="234">
        <v>-1000</v>
      </c>
      <c r="G56" s="247">
        <v>616</v>
      </c>
      <c r="H56" s="248">
        <v>0</v>
      </c>
      <c r="I56" s="234">
        <f t="shared" si="6"/>
        <v>616</v>
      </c>
      <c r="J56" s="234">
        <f t="shared" si="7"/>
        <v>-616000</v>
      </c>
      <c r="K56" s="757">
        <f t="shared" si="8"/>
        <v>-0.61599999999999999</v>
      </c>
      <c r="L56" s="247"/>
      <c r="M56" s="248"/>
      <c r="N56" s="234"/>
      <c r="O56" s="234"/>
      <c r="P56" s="779"/>
      <c r="Q56" s="341"/>
    </row>
    <row r="57" spans="1:17" ht="22.5" customHeight="1">
      <c r="A57" s="191">
        <v>38</v>
      </c>
      <c r="B57" s="224" t="s">
        <v>377</v>
      </c>
      <c r="C57" s="225">
        <v>4864904</v>
      </c>
      <c r="D57" s="92" t="s">
        <v>12</v>
      </c>
      <c r="E57" s="75" t="s">
        <v>300</v>
      </c>
      <c r="F57" s="234">
        <v>-1000</v>
      </c>
      <c r="G57" s="247">
        <v>8535</v>
      </c>
      <c r="H57" s="248">
        <v>8148</v>
      </c>
      <c r="I57" s="234">
        <f t="shared" si="6"/>
        <v>387</v>
      </c>
      <c r="J57" s="234">
        <f t="shared" si="7"/>
        <v>-387000</v>
      </c>
      <c r="K57" s="779">
        <f t="shared" si="8"/>
        <v>-0.38700000000000001</v>
      </c>
      <c r="L57" s="248">
        <v>998050</v>
      </c>
      <c r="M57" s="248">
        <v>998066</v>
      </c>
      <c r="N57" s="234">
        <f>L57-M57</f>
        <v>-16</v>
      </c>
      <c r="O57" s="234">
        <f>$F57*N57</f>
        <v>16000</v>
      </c>
      <c r="P57" s="779">
        <f>O57/1000000</f>
        <v>1.6E-2</v>
      </c>
      <c r="Q57" s="341"/>
    </row>
    <row r="58" spans="1:17" ht="22.5" customHeight="1">
      <c r="A58" s="191">
        <v>39</v>
      </c>
      <c r="B58" s="224" t="s">
        <v>378</v>
      </c>
      <c r="C58" s="225">
        <v>5295157</v>
      </c>
      <c r="D58" s="92" t="s">
        <v>12</v>
      </c>
      <c r="E58" s="75" t="s">
        <v>300</v>
      </c>
      <c r="F58" s="949">
        <v>-1000</v>
      </c>
      <c r="G58" s="248">
        <v>1181</v>
      </c>
      <c r="H58" s="248">
        <v>1154</v>
      </c>
      <c r="I58" s="234">
        <f t="shared" si="6"/>
        <v>27</v>
      </c>
      <c r="J58" s="234">
        <f t="shared" si="7"/>
        <v>-27000</v>
      </c>
      <c r="K58" s="779">
        <f t="shared" si="8"/>
        <v>-2.7E-2</v>
      </c>
      <c r="L58" s="248">
        <v>21588</v>
      </c>
      <c r="M58" s="248">
        <v>21588</v>
      </c>
      <c r="N58" s="234">
        <f>L58-M58</f>
        <v>0</v>
      </c>
      <c r="O58" s="234">
        <f>$F58*N58</f>
        <v>0</v>
      </c>
      <c r="P58" s="779">
        <f>O58/1000000</f>
        <v>0</v>
      </c>
      <c r="Q58" s="341" t="s">
        <v>519</v>
      </c>
    </row>
    <row r="59" spans="1:17" ht="22.5" customHeight="1" thickBot="1">
      <c r="A59" s="707"/>
      <c r="B59" s="227"/>
      <c r="C59" s="228"/>
      <c r="D59" s="183"/>
      <c r="E59" s="184"/>
      <c r="F59" s="947">
        <v>-1000</v>
      </c>
      <c r="G59" s="331">
        <v>1685</v>
      </c>
      <c r="H59" s="331">
        <v>1555</v>
      </c>
      <c r="I59" s="238">
        <f t="shared" si="6"/>
        <v>130</v>
      </c>
      <c r="J59" s="238">
        <f t="shared" si="7"/>
        <v>-130000</v>
      </c>
      <c r="K59" s="781">
        <f t="shared" si="8"/>
        <v>-0.13</v>
      </c>
      <c r="L59" s="331">
        <v>24357</v>
      </c>
      <c r="M59" s="331">
        <v>24331</v>
      </c>
      <c r="N59" s="238">
        <f>L59-M59</f>
        <v>26</v>
      </c>
      <c r="O59" s="238">
        <f>$F59*N59</f>
        <v>-26000</v>
      </c>
      <c r="P59" s="781">
        <f>O59/1000000</f>
        <v>-2.5999999999999999E-2</v>
      </c>
      <c r="Q59" s="714"/>
    </row>
    <row r="60" spans="1:17" ht="22.5" customHeight="1" thickTop="1" thickBot="1">
      <c r="A60" s="492"/>
      <c r="B60" s="227"/>
      <c r="C60" s="228"/>
      <c r="D60" s="183"/>
      <c r="E60" s="184"/>
      <c r="F60" s="234"/>
      <c r="G60" s="331"/>
      <c r="H60" s="331"/>
      <c r="I60" s="238"/>
      <c r="J60" s="238"/>
      <c r="K60" s="771"/>
      <c r="L60" s="331"/>
      <c r="M60" s="331"/>
      <c r="N60" s="238"/>
      <c r="O60" s="238"/>
      <c r="P60" s="771"/>
      <c r="Q60" s="948"/>
    </row>
    <row r="61" spans="1:17" ht="18" customHeight="1" thickTop="1" thickBot="1">
      <c r="A61" s="291" t="s">
        <v>290</v>
      </c>
      <c r="B61" s="227"/>
      <c r="C61" s="228"/>
      <c r="D61" s="183"/>
      <c r="E61" s="184"/>
      <c r="F61" s="232"/>
      <c r="G61" s="330"/>
      <c r="H61" s="331"/>
      <c r="I61" s="238"/>
      <c r="J61" s="238"/>
      <c r="K61" s="771"/>
      <c r="L61" s="330"/>
      <c r="M61" s="331"/>
      <c r="N61" s="238"/>
      <c r="O61" s="238"/>
      <c r="P61" s="782" t="str">
        <f>NDPL!$Q$1</f>
        <v>JANUARY-2025</v>
      </c>
      <c r="Q61" s="434"/>
    </row>
    <row r="62" spans="1:17" ht="18" customHeight="1" thickTop="1">
      <c r="A62" s="201"/>
      <c r="B62" s="202" t="s">
        <v>158</v>
      </c>
      <c r="C62" s="708"/>
      <c r="D62" s="74"/>
      <c r="E62" s="74"/>
      <c r="F62" s="303"/>
      <c r="G62" s="704"/>
      <c r="H62" s="389"/>
      <c r="I62" s="709"/>
      <c r="J62" s="709"/>
      <c r="K62" s="772"/>
      <c r="L62" s="704"/>
      <c r="M62" s="389"/>
      <c r="N62" s="709"/>
      <c r="O62" s="709"/>
      <c r="P62" s="783"/>
      <c r="Q62" s="390"/>
    </row>
    <row r="63" spans="1:17" ht="18" customHeight="1">
      <c r="A63" s="191">
        <v>40</v>
      </c>
      <c r="B63" s="224" t="s">
        <v>14</v>
      </c>
      <c r="C63" s="225">
        <v>4864920</v>
      </c>
      <c r="D63" s="92" t="s">
        <v>12</v>
      </c>
      <c r="E63" s="75" t="s">
        <v>300</v>
      </c>
      <c r="F63" s="234">
        <v>-1000</v>
      </c>
      <c r="G63" s="247">
        <v>10069</v>
      </c>
      <c r="H63" s="248">
        <v>10309</v>
      </c>
      <c r="I63" s="234">
        <f>G63-H63</f>
        <v>-240</v>
      </c>
      <c r="J63" s="234">
        <f>$F63*I63</f>
        <v>240000</v>
      </c>
      <c r="K63" s="757">
        <f>J63/1000000</f>
        <v>0.24</v>
      </c>
      <c r="L63" s="247">
        <v>999403</v>
      </c>
      <c r="M63" s="248">
        <v>999412</v>
      </c>
      <c r="N63" s="234">
        <f>L63-M63</f>
        <v>-9</v>
      </c>
      <c r="O63" s="234">
        <f>$F63*N63</f>
        <v>9000</v>
      </c>
      <c r="P63" s="779">
        <f>O63/1000000</f>
        <v>8.9999999999999993E-3</v>
      </c>
      <c r="Q63" s="340"/>
    </row>
    <row r="64" spans="1:17" ht="18" customHeight="1">
      <c r="A64" s="191">
        <v>41</v>
      </c>
      <c r="B64" s="224" t="s">
        <v>15</v>
      </c>
      <c r="C64" s="225">
        <v>4864836</v>
      </c>
      <c r="D64" s="92" t="s">
        <v>12</v>
      </c>
      <c r="E64" s="75" t="s">
        <v>300</v>
      </c>
      <c r="F64" s="234">
        <v>-2500</v>
      </c>
      <c r="G64" s="198">
        <v>1190</v>
      </c>
      <c r="H64" s="199">
        <v>802</v>
      </c>
      <c r="I64" s="234">
        <f>G64-H64</f>
        <v>388</v>
      </c>
      <c r="J64" s="234">
        <f>$F64*I64</f>
        <v>-970000</v>
      </c>
      <c r="K64" s="757">
        <f>J64/1000000</f>
        <v>-0.97</v>
      </c>
      <c r="L64" s="198">
        <v>1538</v>
      </c>
      <c r="M64" s="199">
        <v>1510</v>
      </c>
      <c r="N64" s="234">
        <f>L64-M64</f>
        <v>28</v>
      </c>
      <c r="O64" s="234">
        <f>$F64*N64</f>
        <v>-70000</v>
      </c>
      <c r="P64" s="779">
        <f>O64/1000000</f>
        <v>-7.0000000000000007E-2</v>
      </c>
      <c r="Q64" s="340"/>
    </row>
    <row r="65" spans="1:17" ht="18" customHeight="1">
      <c r="A65" s="191">
        <v>42</v>
      </c>
      <c r="B65" s="224" t="s">
        <v>16</v>
      </c>
      <c r="C65" s="225">
        <v>4864900</v>
      </c>
      <c r="D65" s="92" t="s">
        <v>12</v>
      </c>
      <c r="E65" s="75" t="s">
        <v>300</v>
      </c>
      <c r="F65" s="234">
        <v>-2500</v>
      </c>
      <c r="G65" s="247">
        <v>1005</v>
      </c>
      <c r="H65" s="248">
        <v>764</v>
      </c>
      <c r="I65" s="234">
        <f>G65-H65</f>
        <v>241</v>
      </c>
      <c r="J65" s="234">
        <f>$F65*I65</f>
        <v>-602500</v>
      </c>
      <c r="K65" s="757">
        <f>J65/1000000</f>
        <v>-0.60250000000000004</v>
      </c>
      <c r="L65" s="247">
        <v>501</v>
      </c>
      <c r="M65" s="248">
        <v>509</v>
      </c>
      <c r="N65" s="234">
        <f>L65-M65</f>
        <v>-8</v>
      </c>
      <c r="O65" s="234">
        <f>$F65*N65</f>
        <v>20000</v>
      </c>
      <c r="P65" s="779">
        <f>O65/1000000</f>
        <v>0.02</v>
      </c>
      <c r="Q65" s="344"/>
    </row>
    <row r="66" spans="1:17" ht="18" customHeight="1">
      <c r="A66" s="497"/>
      <c r="B66" s="226" t="s">
        <v>159</v>
      </c>
      <c r="C66" s="225"/>
      <c r="D66" s="92"/>
      <c r="E66" s="92"/>
      <c r="F66" s="234"/>
      <c r="G66" s="247"/>
      <c r="H66" s="248"/>
      <c r="I66" s="234"/>
      <c r="J66" s="234"/>
      <c r="K66" s="757"/>
      <c r="L66" s="247"/>
      <c r="M66" s="248"/>
      <c r="N66" s="234"/>
      <c r="O66" s="234"/>
      <c r="P66" s="779"/>
      <c r="Q66" s="332"/>
    </row>
    <row r="67" spans="1:17" ht="18" customHeight="1">
      <c r="A67" s="191">
        <v>43</v>
      </c>
      <c r="B67" s="224" t="s">
        <v>14</v>
      </c>
      <c r="C67" s="225">
        <v>4864916</v>
      </c>
      <c r="D67" s="92" t="s">
        <v>12</v>
      </c>
      <c r="E67" s="75" t="s">
        <v>300</v>
      </c>
      <c r="F67" s="234">
        <v>-1000</v>
      </c>
      <c r="G67" s="247">
        <v>6403</v>
      </c>
      <c r="H67" s="248">
        <v>5545</v>
      </c>
      <c r="I67" s="234">
        <f>G67-H67</f>
        <v>858</v>
      </c>
      <c r="J67" s="234">
        <f>$F67*I67</f>
        <v>-858000</v>
      </c>
      <c r="K67" s="757">
        <f>J67/1000000</f>
        <v>-0.85799999999999998</v>
      </c>
      <c r="L67" s="247">
        <v>999645</v>
      </c>
      <c r="M67" s="248">
        <v>999619</v>
      </c>
      <c r="N67" s="234">
        <f>L67-M67</f>
        <v>26</v>
      </c>
      <c r="O67" s="234">
        <f>$F67*N67</f>
        <v>-26000</v>
      </c>
      <c r="P67" s="779">
        <f>O67/1000000</f>
        <v>-2.5999999999999999E-2</v>
      </c>
      <c r="Q67" s="539"/>
    </row>
    <row r="68" spans="1:17" ht="18" customHeight="1">
      <c r="A68" s="191">
        <v>44</v>
      </c>
      <c r="B68" s="224" t="s">
        <v>15</v>
      </c>
      <c r="C68" s="225">
        <v>4864806</v>
      </c>
      <c r="D68" s="92" t="s">
        <v>12</v>
      </c>
      <c r="E68" s="75" t="s">
        <v>300</v>
      </c>
      <c r="F68" s="234">
        <v>-500</v>
      </c>
      <c r="G68" s="247">
        <v>39302</v>
      </c>
      <c r="H68" s="248">
        <v>36522</v>
      </c>
      <c r="I68" s="234">
        <f>G68-H68</f>
        <v>2780</v>
      </c>
      <c r="J68" s="234">
        <f>$F68*I68</f>
        <v>-1390000</v>
      </c>
      <c r="K68" s="757">
        <f>J68/1000000</f>
        <v>-1.39</v>
      </c>
      <c r="L68" s="247">
        <v>2651</v>
      </c>
      <c r="M68" s="248">
        <v>2602</v>
      </c>
      <c r="N68" s="234">
        <f>L68-M68</f>
        <v>49</v>
      </c>
      <c r="O68" s="234">
        <f>$F68*N68</f>
        <v>-24500</v>
      </c>
      <c r="P68" s="779">
        <f>O68/1000000</f>
        <v>-2.4500000000000001E-2</v>
      </c>
      <c r="Q68" s="332"/>
    </row>
    <row r="69" spans="1:17" ht="18" customHeight="1">
      <c r="A69" s="191">
        <v>45</v>
      </c>
      <c r="B69" s="224" t="s">
        <v>16</v>
      </c>
      <c r="C69" s="225">
        <v>4864840</v>
      </c>
      <c r="D69" s="92" t="s">
        <v>12</v>
      </c>
      <c r="E69" s="75" t="s">
        <v>300</v>
      </c>
      <c r="F69" s="234">
        <v>-2500</v>
      </c>
      <c r="G69" s="247">
        <v>5384</v>
      </c>
      <c r="H69" s="248">
        <v>5021</v>
      </c>
      <c r="I69" s="234">
        <f>G69-H69</f>
        <v>363</v>
      </c>
      <c r="J69" s="234">
        <f>$F69*I69</f>
        <v>-907500</v>
      </c>
      <c r="K69" s="757">
        <f>J69/1000000</f>
        <v>-0.90749999999999997</v>
      </c>
      <c r="L69" s="247">
        <v>995</v>
      </c>
      <c r="M69" s="248">
        <v>985</v>
      </c>
      <c r="N69" s="234">
        <f>L69-M69</f>
        <v>10</v>
      </c>
      <c r="O69" s="234">
        <f>$F69*N69</f>
        <v>-25000</v>
      </c>
      <c r="P69" s="779">
        <f>O69/1000000</f>
        <v>-2.5000000000000001E-2</v>
      </c>
      <c r="Q69" s="340"/>
    </row>
    <row r="70" spans="1:17" ht="18" customHeight="1">
      <c r="A70" s="191">
        <v>46</v>
      </c>
      <c r="B70" s="224" t="s">
        <v>151</v>
      </c>
      <c r="C70" s="225">
        <v>4865042</v>
      </c>
      <c r="D70" s="92" t="s">
        <v>12</v>
      </c>
      <c r="E70" s="75" t="s">
        <v>300</v>
      </c>
      <c r="F70" s="234">
        <v>-2000</v>
      </c>
      <c r="G70" s="247">
        <v>11163</v>
      </c>
      <c r="H70" s="248">
        <v>10291</v>
      </c>
      <c r="I70" s="248">
        <f>G70-H70</f>
        <v>872</v>
      </c>
      <c r="J70" s="248">
        <f>$F70*I70</f>
        <v>-1744000</v>
      </c>
      <c r="K70" s="755">
        <f>J70/1000000</f>
        <v>-1.744</v>
      </c>
      <c r="L70" s="247">
        <v>1653</v>
      </c>
      <c r="M70" s="248">
        <v>1625</v>
      </c>
      <c r="N70" s="248">
        <f>L70-M70</f>
        <v>28</v>
      </c>
      <c r="O70" s="248">
        <f>$F70*N70</f>
        <v>-56000</v>
      </c>
      <c r="P70" s="750">
        <f>O70/1000000</f>
        <v>-5.6000000000000001E-2</v>
      </c>
      <c r="Q70" s="353"/>
    </row>
    <row r="71" spans="1:17" ht="18" customHeight="1">
      <c r="A71" s="497"/>
      <c r="B71" s="226" t="s">
        <v>110</v>
      </c>
      <c r="C71" s="225"/>
      <c r="D71" s="92"/>
      <c r="E71" s="75"/>
      <c r="F71" s="230"/>
      <c r="G71" s="247"/>
      <c r="H71" s="248"/>
      <c r="I71" s="234"/>
      <c r="J71" s="234"/>
      <c r="K71" s="757"/>
      <c r="L71" s="247"/>
      <c r="M71" s="248"/>
      <c r="N71" s="234"/>
      <c r="O71" s="234"/>
      <c r="P71" s="779"/>
      <c r="Q71" s="332"/>
    </row>
    <row r="72" spans="1:17" ht="18" customHeight="1">
      <c r="A72" s="191">
        <v>47</v>
      </c>
      <c r="B72" s="224" t="s">
        <v>320</v>
      </c>
      <c r="C72" s="225">
        <v>5128461</v>
      </c>
      <c r="D72" s="92" t="s">
        <v>12</v>
      </c>
      <c r="E72" s="75" t="s">
        <v>300</v>
      </c>
      <c r="F72" s="509">
        <v>-1000</v>
      </c>
      <c r="G72" s="247">
        <v>123975</v>
      </c>
      <c r="H72" s="248">
        <v>122289</v>
      </c>
      <c r="I72" s="234">
        <f>G72-H72</f>
        <v>1686</v>
      </c>
      <c r="J72" s="234">
        <f>$F72*I72</f>
        <v>-1686000</v>
      </c>
      <c r="K72" s="757">
        <f>J72/1000000</f>
        <v>-1.6859999999999999</v>
      </c>
      <c r="L72" s="247">
        <v>996456</v>
      </c>
      <c r="M72" s="248">
        <v>996442</v>
      </c>
      <c r="N72" s="234">
        <f>L72-M72</f>
        <v>14</v>
      </c>
      <c r="O72" s="234">
        <f>$F72*N72</f>
        <v>-14000</v>
      </c>
      <c r="P72" s="779">
        <f>O72/1000000</f>
        <v>-1.4E-2</v>
      </c>
      <c r="Q72" s="333"/>
    </row>
    <row r="73" spans="1:17" ht="18" customHeight="1">
      <c r="A73" s="191">
        <v>48</v>
      </c>
      <c r="B73" s="224" t="s">
        <v>161</v>
      </c>
      <c r="C73" s="225">
        <v>4865171</v>
      </c>
      <c r="D73" s="92" t="s">
        <v>12</v>
      </c>
      <c r="E73" s="75" t="s">
        <v>300</v>
      </c>
      <c r="F73" s="509">
        <v>-25000</v>
      </c>
      <c r="G73" s="247">
        <v>3070</v>
      </c>
      <c r="H73" s="248">
        <v>2910</v>
      </c>
      <c r="I73" s="234">
        <f>G73-H73</f>
        <v>160</v>
      </c>
      <c r="J73" s="234">
        <f>$F73*I73</f>
        <v>-4000000</v>
      </c>
      <c r="K73" s="757">
        <f>J73/1000000</f>
        <v>-4</v>
      </c>
      <c r="L73" s="247">
        <v>999989</v>
      </c>
      <c r="M73" s="248">
        <v>999989</v>
      </c>
      <c r="N73" s="234">
        <f>L73-M73</f>
        <v>0</v>
      </c>
      <c r="O73" s="234">
        <f>$F73*N73</f>
        <v>0</v>
      </c>
      <c r="P73" s="757">
        <f>O73/1000000</f>
        <v>0</v>
      </c>
      <c r="Q73" s="340" t="s">
        <v>519</v>
      </c>
    </row>
    <row r="74" spans="1:17" ht="18" customHeight="1">
      <c r="A74" s="497"/>
      <c r="B74" s="226" t="s">
        <v>322</v>
      </c>
      <c r="C74" s="225"/>
      <c r="D74" s="92"/>
      <c r="E74" s="75"/>
      <c r="F74" s="230"/>
      <c r="G74" s="247"/>
      <c r="H74" s="248"/>
      <c r="I74" s="234"/>
      <c r="J74" s="234"/>
      <c r="K74" s="757"/>
      <c r="L74" s="247"/>
      <c r="M74" s="248"/>
      <c r="N74" s="234"/>
      <c r="O74" s="234"/>
      <c r="P74" s="779"/>
      <c r="Q74" s="332"/>
    </row>
    <row r="75" spans="1:17" ht="18" customHeight="1">
      <c r="A75" s="191">
        <v>49</v>
      </c>
      <c r="B75" s="224" t="s">
        <v>320</v>
      </c>
      <c r="C75" s="225">
        <v>5128472</v>
      </c>
      <c r="D75" s="92" t="s">
        <v>12</v>
      </c>
      <c r="E75" s="75" t="s">
        <v>300</v>
      </c>
      <c r="F75" s="304">
        <v>-1500</v>
      </c>
      <c r="G75" s="247">
        <v>19303</v>
      </c>
      <c r="H75" s="248">
        <v>18425</v>
      </c>
      <c r="I75" s="234">
        <f>G75-H75</f>
        <v>878</v>
      </c>
      <c r="J75" s="234">
        <f>$F75*I75</f>
        <v>-1317000</v>
      </c>
      <c r="K75" s="757">
        <f>J75/1000000</f>
        <v>-1.3169999999999999</v>
      </c>
      <c r="L75" s="247">
        <v>158</v>
      </c>
      <c r="M75" s="248">
        <v>158</v>
      </c>
      <c r="N75" s="234">
        <f>L75-M75</f>
        <v>0</v>
      </c>
      <c r="O75" s="234">
        <f>$F75*N75</f>
        <v>0</v>
      </c>
      <c r="P75" s="779">
        <f>O75/1000000</f>
        <v>0</v>
      </c>
      <c r="Q75" s="332"/>
    </row>
    <row r="76" spans="1:17" ht="18" customHeight="1">
      <c r="A76" s="191">
        <v>50</v>
      </c>
      <c r="B76" s="224" t="s">
        <v>161</v>
      </c>
      <c r="C76" s="225">
        <v>5128452</v>
      </c>
      <c r="D76" s="92" t="s">
        <v>12</v>
      </c>
      <c r="E76" s="75" t="s">
        <v>300</v>
      </c>
      <c r="F76" s="304">
        <v>-1000</v>
      </c>
      <c r="G76" s="247">
        <v>24587</v>
      </c>
      <c r="H76" s="248">
        <v>23461</v>
      </c>
      <c r="I76" s="234">
        <f>G76-H76</f>
        <v>1126</v>
      </c>
      <c r="J76" s="234">
        <f>$F76*I76</f>
        <v>-1126000</v>
      </c>
      <c r="K76" s="757">
        <f>J76/1000000</f>
        <v>-1.1259999999999999</v>
      </c>
      <c r="L76" s="247">
        <v>102</v>
      </c>
      <c r="M76" s="248">
        <v>102</v>
      </c>
      <c r="N76" s="234">
        <f>L76-M76</f>
        <v>0</v>
      </c>
      <c r="O76" s="234">
        <f>$F76*N76</f>
        <v>0</v>
      </c>
      <c r="P76" s="779">
        <f>O76/1000000</f>
        <v>0</v>
      </c>
      <c r="Q76" s="332"/>
    </row>
    <row r="77" spans="1:17" ht="18" customHeight="1">
      <c r="A77" s="191"/>
      <c r="B77" s="323" t="s">
        <v>326</v>
      </c>
      <c r="C77" s="225"/>
      <c r="D77" s="92"/>
      <c r="E77" s="75"/>
      <c r="F77" s="304"/>
      <c r="G77" s="247"/>
      <c r="H77" s="248"/>
      <c r="I77" s="234"/>
      <c r="J77" s="234"/>
      <c r="K77" s="757"/>
      <c r="L77" s="247"/>
      <c r="M77" s="248"/>
      <c r="N77" s="234"/>
      <c r="O77" s="234"/>
      <c r="P77" s="779"/>
      <c r="Q77" s="332"/>
    </row>
    <row r="78" spans="1:17" ht="18" customHeight="1">
      <c r="A78" s="191">
        <v>51</v>
      </c>
      <c r="B78" s="224" t="s">
        <v>320</v>
      </c>
      <c r="C78" s="225">
        <v>4864865</v>
      </c>
      <c r="D78" s="92" t="s">
        <v>12</v>
      </c>
      <c r="E78" s="75" t="s">
        <v>300</v>
      </c>
      <c r="F78" s="304">
        <v>-2500</v>
      </c>
      <c r="G78" s="247">
        <v>999999</v>
      </c>
      <c r="H78" s="248">
        <v>999961</v>
      </c>
      <c r="I78" s="234">
        <f>G78-H78</f>
        <v>38</v>
      </c>
      <c r="J78" s="234">
        <f>$F78*I78</f>
        <v>-95000</v>
      </c>
      <c r="K78" s="757">
        <f>J78/1000000</f>
        <v>-9.5000000000000001E-2</v>
      </c>
      <c r="L78" s="247">
        <v>999828</v>
      </c>
      <c r="M78" s="248">
        <v>999831</v>
      </c>
      <c r="N78" s="234">
        <f>L78-M78</f>
        <v>-3</v>
      </c>
      <c r="O78" s="234">
        <f>$F78*N78</f>
        <v>7500</v>
      </c>
      <c r="P78" s="779">
        <f>O78/1000000</f>
        <v>7.4999999999999997E-3</v>
      </c>
      <c r="Q78" s="332"/>
    </row>
    <row r="79" spans="1:17" ht="18" customHeight="1">
      <c r="A79" s="191"/>
      <c r="B79" s="224"/>
      <c r="C79" s="225"/>
      <c r="D79" s="92"/>
      <c r="E79" s="75"/>
      <c r="F79" s="304">
        <v>-2500</v>
      </c>
      <c r="G79" s="247">
        <v>7</v>
      </c>
      <c r="H79" s="248">
        <v>0</v>
      </c>
      <c r="I79" s="234">
        <f>G79-H79</f>
        <v>7</v>
      </c>
      <c r="J79" s="234">
        <f>$F79*I79</f>
        <v>-17500</v>
      </c>
      <c r="K79" s="757">
        <f>J79/1000000</f>
        <v>-1.7500000000000002E-2</v>
      </c>
      <c r="L79" s="247"/>
      <c r="M79" s="248"/>
      <c r="N79" s="234"/>
      <c r="O79" s="234"/>
      <c r="P79" s="779"/>
      <c r="Q79" s="332"/>
    </row>
    <row r="80" spans="1:17" ht="18" customHeight="1">
      <c r="A80" s="191">
        <v>52</v>
      </c>
      <c r="B80" s="224" t="s">
        <v>161</v>
      </c>
      <c r="C80" s="225">
        <v>4902504</v>
      </c>
      <c r="D80" s="92" t="s">
        <v>12</v>
      </c>
      <c r="E80" s="75" t="s">
        <v>300</v>
      </c>
      <c r="F80" s="304">
        <v>-1000</v>
      </c>
      <c r="G80" s="247">
        <v>991197</v>
      </c>
      <c r="H80" s="248">
        <v>991034</v>
      </c>
      <c r="I80" s="234">
        <f>G80-H80</f>
        <v>163</v>
      </c>
      <c r="J80" s="234">
        <f>$F80*I80</f>
        <v>-163000</v>
      </c>
      <c r="K80" s="757">
        <f>J80/1000000</f>
        <v>-0.16300000000000001</v>
      </c>
      <c r="L80" s="247">
        <v>994531</v>
      </c>
      <c r="M80" s="248">
        <v>994546</v>
      </c>
      <c r="N80" s="234">
        <f>L80-M80</f>
        <v>-15</v>
      </c>
      <c r="O80" s="234">
        <f>$F80*N80</f>
        <v>15000</v>
      </c>
      <c r="P80" s="779">
        <f>O80/1000000</f>
        <v>1.4999999999999999E-2</v>
      </c>
      <c r="Q80" s="332"/>
    </row>
    <row r="81" spans="1:17" ht="18" customHeight="1">
      <c r="A81" s="191">
        <v>53</v>
      </c>
      <c r="B81" s="224" t="s">
        <v>382</v>
      </c>
      <c r="C81" s="225">
        <v>4864935</v>
      </c>
      <c r="D81" s="92" t="s">
        <v>12</v>
      </c>
      <c r="E81" s="75" t="s">
        <v>300</v>
      </c>
      <c r="F81" s="304">
        <v>-1000</v>
      </c>
      <c r="G81" s="247">
        <v>999892</v>
      </c>
      <c r="H81" s="248">
        <v>999626</v>
      </c>
      <c r="I81" s="234">
        <f>G81-H81</f>
        <v>266</v>
      </c>
      <c r="J81" s="234">
        <f>$F81*I81</f>
        <v>-266000</v>
      </c>
      <c r="K81" s="757">
        <f>J81/1000000</f>
        <v>-0.26600000000000001</v>
      </c>
      <c r="L81" s="247">
        <v>999345</v>
      </c>
      <c r="M81" s="248">
        <v>999329</v>
      </c>
      <c r="N81" s="234">
        <f>L81-M81</f>
        <v>16</v>
      </c>
      <c r="O81" s="234">
        <f>$F81*N81</f>
        <v>-16000</v>
      </c>
      <c r="P81" s="779">
        <f>O81/1000000</f>
        <v>-1.6E-2</v>
      </c>
      <c r="Q81" s="332"/>
    </row>
    <row r="82" spans="1:17" ht="18" customHeight="1">
      <c r="A82" s="497"/>
      <c r="B82" s="323" t="s">
        <v>335</v>
      </c>
      <c r="C82" s="225"/>
      <c r="D82" s="92"/>
      <c r="E82" s="75"/>
      <c r="F82" s="304"/>
      <c r="G82" s="247"/>
      <c r="H82" s="248"/>
      <c r="I82" s="234"/>
      <c r="J82" s="234"/>
      <c r="K82" s="757"/>
      <c r="L82" s="247"/>
      <c r="M82" s="248"/>
      <c r="N82" s="234"/>
      <c r="O82" s="234"/>
      <c r="P82" s="779"/>
      <c r="Q82" s="332"/>
    </row>
    <row r="83" spans="1:17" ht="18" customHeight="1">
      <c r="A83" s="191">
        <v>54</v>
      </c>
      <c r="B83" s="224" t="s">
        <v>336</v>
      </c>
      <c r="C83" s="225">
        <v>4902509</v>
      </c>
      <c r="D83" s="92" t="s">
        <v>12</v>
      </c>
      <c r="E83" s="75" t="s">
        <v>300</v>
      </c>
      <c r="F83" s="304">
        <v>4000</v>
      </c>
      <c r="G83" s="247">
        <v>992441</v>
      </c>
      <c r="H83" s="248">
        <v>992441</v>
      </c>
      <c r="I83" s="234">
        <f>G83-H83</f>
        <v>0</v>
      </c>
      <c r="J83" s="234">
        <f>$F83*I83</f>
        <v>0</v>
      </c>
      <c r="K83" s="757">
        <f>J83/1000000</f>
        <v>0</v>
      </c>
      <c r="L83" s="247">
        <v>999552</v>
      </c>
      <c r="M83" s="248">
        <v>999552</v>
      </c>
      <c r="N83" s="234">
        <f>L83-M83</f>
        <v>0</v>
      </c>
      <c r="O83" s="234">
        <f>$F83*N83</f>
        <v>0</v>
      </c>
      <c r="P83" s="779">
        <f>O83/1000000</f>
        <v>0</v>
      </c>
      <c r="Q83" s="332"/>
    </row>
    <row r="84" spans="1:17" ht="18" customHeight="1">
      <c r="A84" s="191">
        <v>55</v>
      </c>
      <c r="B84" s="264" t="s">
        <v>337</v>
      </c>
      <c r="C84" s="225">
        <v>4865026</v>
      </c>
      <c r="D84" s="92" t="s">
        <v>12</v>
      </c>
      <c r="E84" s="75" t="s">
        <v>300</v>
      </c>
      <c r="F84" s="304">
        <v>800</v>
      </c>
      <c r="G84" s="247">
        <v>955479</v>
      </c>
      <c r="H84" s="248">
        <v>956021</v>
      </c>
      <c r="I84" s="234">
        <f t="shared" ref="I84:I90" si="9">G84-H84</f>
        <v>-542</v>
      </c>
      <c r="J84" s="234">
        <f t="shared" ref="J84:J90" si="10">$F84*I84</f>
        <v>-433600</v>
      </c>
      <c r="K84" s="757">
        <f t="shared" ref="K84:K90" si="11">J84/1000000</f>
        <v>-0.43359999999999999</v>
      </c>
      <c r="L84" s="247">
        <v>916</v>
      </c>
      <c r="M84" s="248">
        <v>915</v>
      </c>
      <c r="N84" s="234">
        <f t="shared" ref="N84:N90" si="12">L84-M84</f>
        <v>1</v>
      </c>
      <c r="O84" s="234">
        <f t="shared" ref="O84:O90" si="13">$F84*N84</f>
        <v>800</v>
      </c>
      <c r="P84" s="779">
        <f t="shared" ref="P84:P90" si="14">O84/1000000</f>
        <v>8.0000000000000004E-4</v>
      </c>
      <c r="Q84" s="332"/>
    </row>
    <row r="85" spans="1:17" ht="18" customHeight="1">
      <c r="A85" s="191">
        <v>56</v>
      </c>
      <c r="B85" s="224" t="s">
        <v>314</v>
      </c>
      <c r="C85" s="225">
        <v>5100233</v>
      </c>
      <c r="D85" s="92" t="s">
        <v>12</v>
      </c>
      <c r="E85" s="75" t="s">
        <v>300</v>
      </c>
      <c r="F85" s="304">
        <v>800</v>
      </c>
      <c r="G85" s="247">
        <v>902203</v>
      </c>
      <c r="H85" s="248">
        <v>902415</v>
      </c>
      <c r="I85" s="234">
        <f t="shared" si="9"/>
        <v>-212</v>
      </c>
      <c r="J85" s="234">
        <f t="shared" si="10"/>
        <v>-169600</v>
      </c>
      <c r="K85" s="757">
        <f t="shared" si="11"/>
        <v>-0.1696</v>
      </c>
      <c r="L85" s="247">
        <v>998165</v>
      </c>
      <c r="M85" s="248">
        <v>998165</v>
      </c>
      <c r="N85" s="234">
        <f t="shared" si="12"/>
        <v>0</v>
      </c>
      <c r="O85" s="234">
        <f t="shared" si="13"/>
        <v>0</v>
      </c>
      <c r="P85" s="779">
        <f t="shared" si="14"/>
        <v>0</v>
      </c>
      <c r="Q85" s="332"/>
    </row>
    <row r="86" spans="1:17" ht="15" customHeight="1">
      <c r="A86" s="191">
        <v>57</v>
      </c>
      <c r="B86" s="224" t="s">
        <v>340</v>
      </c>
      <c r="C86" s="225">
        <v>4864971</v>
      </c>
      <c r="D86" s="92" t="s">
        <v>12</v>
      </c>
      <c r="E86" s="75" t="s">
        <v>300</v>
      </c>
      <c r="F86" s="304">
        <v>-800</v>
      </c>
      <c r="G86" s="247">
        <v>0</v>
      </c>
      <c r="H86" s="248">
        <v>0</v>
      </c>
      <c r="I86" s="234">
        <f t="shared" si="9"/>
        <v>0</v>
      </c>
      <c r="J86" s="234">
        <f t="shared" si="10"/>
        <v>0</v>
      </c>
      <c r="K86" s="757">
        <f t="shared" si="11"/>
        <v>0</v>
      </c>
      <c r="L86" s="247">
        <v>999495</v>
      </c>
      <c r="M86" s="248">
        <v>999495</v>
      </c>
      <c r="N86" s="234">
        <f t="shared" si="12"/>
        <v>0</v>
      </c>
      <c r="O86" s="234">
        <f t="shared" si="13"/>
        <v>0</v>
      </c>
      <c r="P86" s="779">
        <f t="shared" si="14"/>
        <v>0</v>
      </c>
      <c r="Q86" s="332"/>
    </row>
    <row r="87" spans="1:17" ht="15" customHeight="1">
      <c r="A87" s="191">
        <v>58</v>
      </c>
      <c r="B87" s="224" t="s">
        <v>383</v>
      </c>
      <c r="C87" s="225">
        <v>4864985</v>
      </c>
      <c r="D87" s="92" t="s">
        <v>12</v>
      </c>
      <c r="E87" s="75" t="s">
        <v>300</v>
      </c>
      <c r="F87" s="304">
        <v>800</v>
      </c>
      <c r="G87" s="247">
        <v>998778</v>
      </c>
      <c r="H87" s="248">
        <v>999057</v>
      </c>
      <c r="I87" s="234">
        <f>G87-H87</f>
        <v>-279</v>
      </c>
      <c r="J87" s="234">
        <f>$F87*I87</f>
        <v>-223200</v>
      </c>
      <c r="K87" s="757">
        <f>J87/1000000</f>
        <v>-0.22320000000000001</v>
      </c>
      <c r="L87" s="247">
        <v>850</v>
      </c>
      <c r="M87" s="248">
        <v>850</v>
      </c>
      <c r="N87" s="234">
        <f>L87-M87</f>
        <v>0</v>
      </c>
      <c r="O87" s="234">
        <f>$F87*N87</f>
        <v>0</v>
      </c>
      <c r="P87" s="779">
        <f>O87/1000000</f>
        <v>0</v>
      </c>
      <c r="Q87" s="332"/>
    </row>
    <row r="88" spans="1:17" ht="15" customHeight="1">
      <c r="A88" s="191">
        <v>59</v>
      </c>
      <c r="B88" s="224" t="s">
        <v>503</v>
      </c>
      <c r="C88" s="225">
        <v>4902511</v>
      </c>
      <c r="D88" s="92" t="s">
        <v>12</v>
      </c>
      <c r="E88" s="75" t="s">
        <v>300</v>
      </c>
      <c r="F88" s="304">
        <v>4000</v>
      </c>
      <c r="G88" s="247">
        <v>999715</v>
      </c>
      <c r="H88" s="248">
        <v>999794</v>
      </c>
      <c r="I88" s="234">
        <f>G88-H88</f>
        <v>-79</v>
      </c>
      <c r="J88" s="234">
        <f>$F88*I88</f>
        <v>-316000</v>
      </c>
      <c r="K88" s="757">
        <f>J88/1000000</f>
        <v>-0.316</v>
      </c>
      <c r="L88" s="247">
        <v>462</v>
      </c>
      <c r="M88" s="248">
        <v>461</v>
      </c>
      <c r="N88" s="234">
        <f>L88-M88</f>
        <v>1</v>
      </c>
      <c r="O88" s="234">
        <f>$F88*N88</f>
        <v>4000</v>
      </c>
      <c r="P88" s="779">
        <f>O88/1000000</f>
        <v>4.0000000000000001E-3</v>
      </c>
      <c r="Q88" s="539"/>
    </row>
    <row r="89" spans="1:17" ht="15" customHeight="1">
      <c r="A89" s="191">
        <v>60</v>
      </c>
      <c r="B89" s="224" t="s">
        <v>441</v>
      </c>
      <c r="C89" s="225">
        <v>5128428</v>
      </c>
      <c r="D89" s="92" t="s">
        <v>12</v>
      </c>
      <c r="E89" s="75" t="s">
        <v>300</v>
      </c>
      <c r="F89" s="304">
        <v>800</v>
      </c>
      <c r="G89" s="247">
        <v>975415</v>
      </c>
      <c r="H89" s="248">
        <v>976465</v>
      </c>
      <c r="I89" s="234">
        <f t="shared" si="9"/>
        <v>-1050</v>
      </c>
      <c r="J89" s="234">
        <f t="shared" si="10"/>
        <v>-840000</v>
      </c>
      <c r="K89" s="757">
        <f t="shared" si="11"/>
        <v>-0.84</v>
      </c>
      <c r="L89" s="247">
        <v>991749</v>
      </c>
      <c r="M89" s="248">
        <v>991896</v>
      </c>
      <c r="N89" s="234">
        <f t="shared" si="12"/>
        <v>-147</v>
      </c>
      <c r="O89" s="234">
        <f t="shared" si="13"/>
        <v>-117600</v>
      </c>
      <c r="P89" s="779">
        <f t="shared" si="14"/>
        <v>-0.1176</v>
      </c>
      <c r="Q89" s="332"/>
    </row>
    <row r="90" spans="1:17" ht="15" customHeight="1">
      <c r="A90" s="191">
        <v>61</v>
      </c>
      <c r="B90" s="224" t="s">
        <v>442</v>
      </c>
      <c r="C90" s="225">
        <v>4864926</v>
      </c>
      <c r="D90" s="92" t="s">
        <v>12</v>
      </c>
      <c r="E90" s="75" t="s">
        <v>300</v>
      </c>
      <c r="F90" s="304">
        <v>800</v>
      </c>
      <c r="G90" s="247">
        <v>964347</v>
      </c>
      <c r="H90" s="248">
        <v>966722</v>
      </c>
      <c r="I90" s="234">
        <f t="shared" si="9"/>
        <v>-2375</v>
      </c>
      <c r="J90" s="234">
        <f t="shared" si="10"/>
        <v>-1900000</v>
      </c>
      <c r="K90" s="757">
        <f t="shared" si="11"/>
        <v>-1.9</v>
      </c>
      <c r="L90" s="247">
        <v>997274</v>
      </c>
      <c r="M90" s="248">
        <v>997275</v>
      </c>
      <c r="N90" s="234">
        <f t="shared" si="12"/>
        <v>-1</v>
      </c>
      <c r="O90" s="234">
        <f t="shared" si="13"/>
        <v>-800</v>
      </c>
      <c r="P90" s="779">
        <f t="shared" si="14"/>
        <v>-8.0000000000000004E-4</v>
      </c>
      <c r="Q90" s="332"/>
    </row>
    <row r="91" spans="1:17" ht="15" customHeight="1">
      <c r="A91" s="497"/>
      <c r="B91" s="204" t="s">
        <v>97</v>
      </c>
      <c r="C91" s="225"/>
      <c r="D91" s="66"/>
      <c r="E91" s="66"/>
      <c r="F91" s="230"/>
      <c r="G91" s="247"/>
      <c r="H91" s="248"/>
      <c r="I91" s="234"/>
      <c r="J91" s="234"/>
      <c r="K91" s="757"/>
      <c r="L91" s="247"/>
      <c r="M91" s="248"/>
      <c r="N91" s="234"/>
      <c r="O91" s="234"/>
      <c r="P91" s="779"/>
      <c r="Q91" s="332"/>
    </row>
    <row r="92" spans="1:17" ht="15" customHeight="1">
      <c r="A92" s="191">
        <v>63</v>
      </c>
      <c r="B92" s="224" t="s">
        <v>108</v>
      </c>
      <c r="C92" s="225" t="s">
        <v>500</v>
      </c>
      <c r="D92" s="253" t="s">
        <v>438</v>
      </c>
      <c r="E92" s="239" t="s">
        <v>300</v>
      </c>
      <c r="F92" s="234">
        <v>0.8</v>
      </c>
      <c r="G92" s="247">
        <v>1414000</v>
      </c>
      <c r="H92" s="248">
        <v>1441000</v>
      </c>
      <c r="I92" s="199">
        <f>G92-H92</f>
        <v>-27000</v>
      </c>
      <c r="J92" s="199">
        <f>$F92*I92</f>
        <v>-21600</v>
      </c>
      <c r="K92" s="786">
        <f>J92/1000000</f>
        <v>-2.1600000000000001E-2</v>
      </c>
      <c r="L92" s="247">
        <v>-218000</v>
      </c>
      <c r="M92" s="248">
        <v>-217000</v>
      </c>
      <c r="N92" s="248">
        <f>L92-M92</f>
        <v>-1000</v>
      </c>
      <c r="O92" s="248">
        <f>$F92*N92</f>
        <v>-800</v>
      </c>
      <c r="P92" s="750">
        <f>O92/1000000</f>
        <v>-8.0000000000000004E-4</v>
      </c>
      <c r="Q92" s="340"/>
    </row>
    <row r="93" spans="1:17" ht="15" customHeight="1">
      <c r="A93" s="191"/>
      <c r="B93" s="226" t="s">
        <v>160</v>
      </c>
      <c r="C93" s="225"/>
      <c r="D93" s="92"/>
      <c r="E93" s="92"/>
      <c r="F93" s="234"/>
      <c r="G93" s="247"/>
      <c r="H93" s="248"/>
      <c r="I93" s="234"/>
      <c r="J93" s="234"/>
      <c r="K93" s="757"/>
      <c r="L93" s="247"/>
      <c r="M93" s="248"/>
      <c r="N93" s="234"/>
      <c r="O93" s="234"/>
      <c r="P93" s="779"/>
      <c r="Q93" s="332"/>
    </row>
    <row r="94" spans="1:17" s="893" customFormat="1" ht="15" customHeight="1">
      <c r="A94" s="886">
        <v>64</v>
      </c>
      <c r="B94" s="887" t="s">
        <v>34</v>
      </c>
      <c r="C94" s="888">
        <v>5100232</v>
      </c>
      <c r="D94" s="889" t="s">
        <v>12</v>
      </c>
      <c r="E94" s="890" t="s">
        <v>300</v>
      </c>
      <c r="F94" s="891">
        <v>-2000</v>
      </c>
      <c r="G94" s="247">
        <v>22754</v>
      </c>
      <c r="H94" s="248">
        <v>20348</v>
      </c>
      <c r="I94" s="234">
        <f>G94-H94</f>
        <v>2406</v>
      </c>
      <c r="J94" s="234">
        <f>$F94*I94</f>
        <v>-4812000</v>
      </c>
      <c r="K94" s="757">
        <f>J94/1000000</f>
        <v>-4.8120000000000003</v>
      </c>
      <c r="L94" s="247">
        <v>3484</v>
      </c>
      <c r="M94" s="248">
        <v>3468</v>
      </c>
      <c r="N94" s="234">
        <f>L94-M94</f>
        <v>16</v>
      </c>
      <c r="O94" s="234">
        <f>$F94*N94</f>
        <v>-32000</v>
      </c>
      <c r="P94" s="779">
        <f>O94/1000000</f>
        <v>-3.2000000000000001E-2</v>
      </c>
      <c r="Q94" s="892"/>
    </row>
    <row r="95" spans="1:17" ht="15" customHeight="1">
      <c r="A95" s="191">
        <v>64</v>
      </c>
      <c r="B95" s="224" t="s">
        <v>161</v>
      </c>
      <c r="C95" s="225">
        <v>4864932</v>
      </c>
      <c r="D95" s="92" t="s">
        <v>12</v>
      </c>
      <c r="E95" s="75" t="s">
        <v>300</v>
      </c>
      <c r="F95" s="234">
        <v>-1000</v>
      </c>
      <c r="G95" s="247">
        <v>20832</v>
      </c>
      <c r="H95" s="248">
        <v>20758</v>
      </c>
      <c r="I95" s="234">
        <f>G95-H95</f>
        <v>74</v>
      </c>
      <c r="J95" s="234">
        <f>$F95*I95</f>
        <v>-74000</v>
      </c>
      <c r="K95" s="757">
        <f>J95/1000000</f>
        <v>-7.3999999999999996E-2</v>
      </c>
      <c r="L95" s="247">
        <v>44465</v>
      </c>
      <c r="M95" s="248">
        <v>43281</v>
      </c>
      <c r="N95" s="234">
        <f>L95-M95</f>
        <v>1184</v>
      </c>
      <c r="O95" s="234">
        <f>$F95*N95</f>
        <v>-1184000</v>
      </c>
      <c r="P95" s="779">
        <f>O95/1000000</f>
        <v>-1.1839999999999999</v>
      </c>
      <c r="Q95" s="332"/>
    </row>
    <row r="96" spans="1:17" ht="15" customHeight="1">
      <c r="A96" s="191">
        <v>65</v>
      </c>
      <c r="B96" s="224" t="s">
        <v>382</v>
      </c>
      <c r="C96" s="225">
        <v>4864999</v>
      </c>
      <c r="D96" s="92" t="s">
        <v>12</v>
      </c>
      <c r="E96" s="75" t="s">
        <v>300</v>
      </c>
      <c r="F96" s="234">
        <v>-1000</v>
      </c>
      <c r="G96" s="247">
        <v>156938</v>
      </c>
      <c r="H96" s="248">
        <v>155295</v>
      </c>
      <c r="I96" s="234">
        <f>G96-H96</f>
        <v>1643</v>
      </c>
      <c r="J96" s="234">
        <f>$F96*I96</f>
        <v>-1643000</v>
      </c>
      <c r="K96" s="757">
        <f>J96/1000000</f>
        <v>-1.643</v>
      </c>
      <c r="L96" s="247">
        <v>6171</v>
      </c>
      <c r="M96" s="248">
        <v>6156</v>
      </c>
      <c r="N96" s="234">
        <f>L96-M96</f>
        <v>15</v>
      </c>
      <c r="O96" s="234">
        <f>$F96*N96</f>
        <v>-15000</v>
      </c>
      <c r="P96" s="779">
        <f>O96/1000000</f>
        <v>-1.4999999999999999E-2</v>
      </c>
      <c r="Q96" s="332"/>
    </row>
    <row r="97" spans="1:17" ht="15" customHeight="1">
      <c r="A97" s="191"/>
      <c r="B97" s="204" t="s">
        <v>25</v>
      </c>
      <c r="C97" s="205"/>
      <c r="D97" s="66"/>
      <c r="E97" s="66"/>
      <c r="F97" s="234"/>
      <c r="G97" s="247"/>
      <c r="H97" s="248"/>
      <c r="I97" s="234"/>
      <c r="J97" s="234"/>
      <c r="K97" s="757"/>
      <c r="L97" s="247"/>
      <c r="M97" s="248"/>
      <c r="N97" s="234"/>
      <c r="O97" s="234"/>
      <c r="P97" s="779"/>
      <c r="Q97" s="332"/>
    </row>
    <row r="98" spans="1:17" ht="15" customHeight="1">
      <c r="A98" s="191">
        <v>66</v>
      </c>
      <c r="B98" s="206" t="s">
        <v>74</v>
      </c>
      <c r="C98" s="244">
        <v>4865146</v>
      </c>
      <c r="D98" s="239" t="s">
        <v>12</v>
      </c>
      <c r="E98" s="239" t="s">
        <v>300</v>
      </c>
      <c r="F98" s="244">
        <v>33.332999999999998</v>
      </c>
      <c r="G98" s="247">
        <v>999824</v>
      </c>
      <c r="H98" s="248">
        <v>999824</v>
      </c>
      <c r="I98" s="248">
        <f>G98-H98</f>
        <v>0</v>
      </c>
      <c r="J98" s="248">
        <f>$F98*I98</f>
        <v>0</v>
      </c>
      <c r="K98" s="755">
        <f>J98/1000000</f>
        <v>0</v>
      </c>
      <c r="L98" s="247">
        <v>1865</v>
      </c>
      <c r="M98" s="248">
        <v>681</v>
      </c>
      <c r="N98" s="248">
        <f>L98-M98</f>
        <v>1184</v>
      </c>
      <c r="O98" s="248">
        <f>$F98*N98</f>
        <v>39466.271999999997</v>
      </c>
      <c r="P98" s="750">
        <f>O98/1000000</f>
        <v>3.9466271999999997E-2</v>
      </c>
      <c r="Q98" s="332"/>
    </row>
    <row r="99" spans="1:17" ht="15" customHeight="1">
      <c r="A99" s="191"/>
      <c r="B99" s="226" t="s">
        <v>44</v>
      </c>
      <c r="C99" s="225"/>
      <c r="D99" s="92"/>
      <c r="E99" s="92"/>
      <c r="F99" s="234"/>
      <c r="G99" s="247"/>
      <c r="H99" s="248"/>
      <c r="I99" s="234"/>
      <c r="J99" s="234"/>
      <c r="K99" s="757"/>
      <c r="L99" s="247"/>
      <c r="M99" s="248"/>
      <c r="N99" s="234"/>
      <c r="O99" s="234"/>
      <c r="P99" s="779"/>
      <c r="Q99" s="332"/>
    </row>
    <row r="100" spans="1:17" ht="15" customHeight="1">
      <c r="A100" s="191">
        <v>67</v>
      </c>
      <c r="B100" s="224" t="s">
        <v>301</v>
      </c>
      <c r="C100" s="225">
        <v>4865149</v>
      </c>
      <c r="D100" s="92" t="s">
        <v>12</v>
      </c>
      <c r="E100" s="75" t="s">
        <v>300</v>
      </c>
      <c r="F100" s="234">
        <v>187.5</v>
      </c>
      <c r="G100" s="247">
        <v>993536</v>
      </c>
      <c r="H100" s="248">
        <v>994404</v>
      </c>
      <c r="I100" s="234">
        <f>G100-H100</f>
        <v>-868</v>
      </c>
      <c r="J100" s="234">
        <f>$F100*I100</f>
        <v>-162750</v>
      </c>
      <c r="K100" s="757">
        <f>J100/1000000</f>
        <v>-0.16275000000000001</v>
      </c>
      <c r="L100" s="247">
        <v>996016</v>
      </c>
      <c r="M100" s="248">
        <v>996016</v>
      </c>
      <c r="N100" s="234">
        <f>L100-M100</f>
        <v>0</v>
      </c>
      <c r="O100" s="234">
        <f>$F100*N100</f>
        <v>0</v>
      </c>
      <c r="P100" s="779">
        <f>O100/1000000</f>
        <v>0</v>
      </c>
      <c r="Q100" s="333"/>
    </row>
    <row r="101" spans="1:17" ht="15" customHeight="1">
      <c r="A101" s="191">
        <v>68</v>
      </c>
      <c r="B101" s="224" t="s">
        <v>390</v>
      </c>
      <c r="C101" s="225">
        <v>4864870</v>
      </c>
      <c r="D101" s="92" t="s">
        <v>12</v>
      </c>
      <c r="E101" s="75" t="s">
        <v>300</v>
      </c>
      <c r="F101" s="234">
        <v>1000</v>
      </c>
      <c r="G101" s="247">
        <v>997485</v>
      </c>
      <c r="H101" s="248">
        <v>997502</v>
      </c>
      <c r="I101" s="234">
        <f>G101-H101</f>
        <v>-17</v>
      </c>
      <c r="J101" s="234">
        <f>$F101*I101</f>
        <v>-17000</v>
      </c>
      <c r="K101" s="757">
        <f>J101/1000000</f>
        <v>-1.7000000000000001E-2</v>
      </c>
      <c r="L101" s="247">
        <v>1205</v>
      </c>
      <c r="M101" s="248">
        <v>1220</v>
      </c>
      <c r="N101" s="234">
        <f>L101-M101</f>
        <v>-15</v>
      </c>
      <c r="O101" s="234">
        <f>$F101*N101</f>
        <v>-15000</v>
      </c>
      <c r="P101" s="779">
        <f>O101/1000000</f>
        <v>-1.4999999999999999E-2</v>
      </c>
      <c r="Q101" s="353"/>
    </row>
    <row r="102" spans="1:17" ht="15" customHeight="1">
      <c r="A102" s="191">
        <v>69</v>
      </c>
      <c r="B102" s="224" t="s">
        <v>391</v>
      </c>
      <c r="C102" s="225">
        <v>5128400</v>
      </c>
      <c r="D102" s="92" t="s">
        <v>12</v>
      </c>
      <c r="E102" s="75" t="s">
        <v>300</v>
      </c>
      <c r="F102" s="234">
        <v>1000</v>
      </c>
      <c r="G102" s="247">
        <v>996694</v>
      </c>
      <c r="H102" s="248">
        <v>996743</v>
      </c>
      <c r="I102" s="234">
        <f>G102-H102</f>
        <v>-49</v>
      </c>
      <c r="J102" s="234">
        <f>$F102*I102</f>
        <v>-49000</v>
      </c>
      <c r="K102" s="757">
        <f>J102/1000000</f>
        <v>-4.9000000000000002E-2</v>
      </c>
      <c r="L102" s="247">
        <v>983</v>
      </c>
      <c r="M102" s="248">
        <v>967</v>
      </c>
      <c r="N102" s="234">
        <f>L102-M102</f>
        <v>16</v>
      </c>
      <c r="O102" s="234">
        <f>$F102*N102</f>
        <v>16000</v>
      </c>
      <c r="P102" s="779">
        <f>O102/1000000</f>
        <v>1.6E-2</v>
      </c>
      <c r="Q102" s="353"/>
    </row>
    <row r="103" spans="1:17" ht="15" customHeight="1">
      <c r="A103" s="191"/>
      <c r="B103" s="204" t="s">
        <v>33</v>
      </c>
      <c r="C103" s="244"/>
      <c r="D103" s="254"/>
      <c r="E103" s="239"/>
      <c r="F103" s="244"/>
      <c r="G103" s="247"/>
      <c r="H103" s="248"/>
      <c r="I103" s="248"/>
      <c r="J103" s="248"/>
      <c r="K103" s="755"/>
      <c r="L103" s="247"/>
      <c r="M103" s="248"/>
      <c r="N103" s="248"/>
      <c r="O103" s="248"/>
      <c r="P103" s="750"/>
      <c r="Q103" s="332"/>
    </row>
    <row r="104" spans="1:17" ht="15" customHeight="1">
      <c r="A104" s="191">
        <v>70</v>
      </c>
      <c r="B104" s="894" t="s">
        <v>314</v>
      </c>
      <c r="C104" s="244" t="s">
        <v>495</v>
      </c>
      <c r="D104" s="253" t="s">
        <v>438</v>
      </c>
      <c r="E104" s="239" t="s">
        <v>300</v>
      </c>
      <c r="F104" s="705">
        <v>0.4</v>
      </c>
      <c r="G104" s="247">
        <v>-11272000</v>
      </c>
      <c r="H104" s="248">
        <v>-10268000</v>
      </c>
      <c r="I104" s="248">
        <f>G104-H104</f>
        <v>-1004000</v>
      </c>
      <c r="J104" s="248">
        <f>$F104*I104</f>
        <v>-401600</v>
      </c>
      <c r="K104" s="755">
        <f>J104/1000000</f>
        <v>-0.40160000000000001</v>
      </c>
      <c r="L104" s="247">
        <v>-4110000</v>
      </c>
      <c r="M104" s="248">
        <v>-3987000</v>
      </c>
      <c r="N104" s="248">
        <f>L104-M104</f>
        <v>-123000</v>
      </c>
      <c r="O104" s="248">
        <f>$F104*N104</f>
        <v>-49200</v>
      </c>
      <c r="P104" s="750">
        <f>O104/1000000</f>
        <v>-4.9200000000000001E-2</v>
      </c>
      <c r="Q104" s="340"/>
    </row>
    <row r="105" spans="1:17" ht="15" customHeight="1">
      <c r="A105" s="191"/>
      <c r="B105" s="498" t="s">
        <v>387</v>
      </c>
      <c r="C105" s="244"/>
      <c r="D105" s="253"/>
      <c r="E105" s="239"/>
      <c r="F105" s="244"/>
      <c r="G105" s="247"/>
      <c r="H105" s="248"/>
      <c r="I105" s="248"/>
      <c r="J105" s="248"/>
      <c r="K105" s="755"/>
      <c r="L105" s="247"/>
      <c r="M105" s="248"/>
      <c r="N105" s="248"/>
      <c r="O105" s="248"/>
      <c r="P105" s="750"/>
      <c r="Q105" s="340"/>
    </row>
    <row r="106" spans="1:17" ht="15" customHeight="1">
      <c r="A106" s="191">
        <v>71</v>
      </c>
      <c r="B106" s="895" t="s">
        <v>388</v>
      </c>
      <c r="C106" s="244">
        <v>4864839</v>
      </c>
      <c r="D106" s="253" t="s">
        <v>12</v>
      </c>
      <c r="E106" s="239" t="s">
        <v>300</v>
      </c>
      <c r="F106" s="244">
        <v>1000</v>
      </c>
      <c r="G106" s="247">
        <v>547</v>
      </c>
      <c r="H106" s="248">
        <v>597</v>
      </c>
      <c r="I106" s="248">
        <f>G106-H106</f>
        <v>-50</v>
      </c>
      <c r="J106" s="248">
        <f>$F106*I106</f>
        <v>-50000</v>
      </c>
      <c r="K106" s="755">
        <f>J106/1000000</f>
        <v>-0.05</v>
      </c>
      <c r="L106" s="247">
        <v>998648</v>
      </c>
      <c r="M106" s="248">
        <v>998650</v>
      </c>
      <c r="N106" s="248">
        <f>L106-M106</f>
        <v>-2</v>
      </c>
      <c r="O106" s="248">
        <f>$F106*N106</f>
        <v>-2000</v>
      </c>
      <c r="P106" s="750">
        <f>O106/1000000</f>
        <v>-2E-3</v>
      </c>
      <c r="Q106" s="340"/>
    </row>
    <row r="107" spans="1:17" ht="15" customHeight="1">
      <c r="A107" s="191">
        <v>72</v>
      </c>
      <c r="B107" s="895" t="s">
        <v>392</v>
      </c>
      <c r="C107" s="896">
        <v>4864872</v>
      </c>
      <c r="D107" s="253" t="s">
        <v>12</v>
      </c>
      <c r="E107" s="239" t="s">
        <v>300</v>
      </c>
      <c r="F107" s="244">
        <v>1000</v>
      </c>
      <c r="G107" s="247">
        <v>992883</v>
      </c>
      <c r="H107" s="248">
        <v>993018</v>
      </c>
      <c r="I107" s="248">
        <f>G107-H107</f>
        <v>-135</v>
      </c>
      <c r="J107" s="248">
        <f>$F107*I107</f>
        <v>-135000</v>
      </c>
      <c r="K107" s="755">
        <f>J107/1000000</f>
        <v>-0.13500000000000001</v>
      </c>
      <c r="L107" s="247">
        <v>999115</v>
      </c>
      <c r="M107" s="248">
        <v>999118</v>
      </c>
      <c r="N107" s="248">
        <f>L107-M107</f>
        <v>-3</v>
      </c>
      <c r="O107" s="248">
        <f>$F107*N107</f>
        <v>-3000</v>
      </c>
      <c r="P107" s="750">
        <f>O107/1000000</f>
        <v>-3.0000000000000001E-3</v>
      </c>
      <c r="Q107" s="340"/>
    </row>
    <row r="108" spans="1:17" ht="15" customHeight="1">
      <c r="A108" s="497"/>
      <c r="B108" s="204" t="s">
        <v>171</v>
      </c>
      <c r="C108" s="686"/>
      <c r="D108" s="253"/>
      <c r="E108" s="239"/>
      <c r="F108" s="244"/>
      <c r="G108" s="247"/>
      <c r="H108" s="248"/>
      <c r="I108" s="248"/>
      <c r="J108" s="248"/>
      <c r="K108" s="755"/>
      <c r="L108" s="247"/>
      <c r="M108" s="248"/>
      <c r="N108" s="248"/>
      <c r="O108" s="248"/>
      <c r="P108" s="750"/>
      <c r="Q108" s="332"/>
    </row>
    <row r="109" spans="1:17" ht="15" customHeight="1">
      <c r="A109" s="191">
        <v>73</v>
      </c>
      <c r="B109" s="224" t="s">
        <v>316</v>
      </c>
      <c r="C109" s="244">
        <v>4865072</v>
      </c>
      <c r="D109" s="253" t="s">
        <v>12</v>
      </c>
      <c r="E109" s="239" t="s">
        <v>300</v>
      </c>
      <c r="F109" s="244">
        <v>100</v>
      </c>
      <c r="G109" s="247">
        <v>999357</v>
      </c>
      <c r="H109" s="248">
        <v>999372</v>
      </c>
      <c r="I109" s="248">
        <f>G109-H109</f>
        <v>-15</v>
      </c>
      <c r="J109" s="248">
        <f>$F109*I109</f>
        <v>-1500</v>
      </c>
      <c r="K109" s="755">
        <f>J109/1000000</f>
        <v>-1.5E-3</v>
      </c>
      <c r="L109" s="247">
        <v>999421</v>
      </c>
      <c r="M109" s="248">
        <v>999428</v>
      </c>
      <c r="N109" s="248">
        <f>L109-M109</f>
        <v>-7</v>
      </c>
      <c r="O109" s="248">
        <f>$F109*N109</f>
        <v>-700</v>
      </c>
      <c r="P109" s="750">
        <f>O109/1000000</f>
        <v>-6.9999999999999999E-4</v>
      </c>
      <c r="Q109" s="340"/>
    </row>
    <row r="110" spans="1:17" ht="15" customHeight="1">
      <c r="A110" s="191">
        <v>74</v>
      </c>
      <c r="B110" s="224" t="s">
        <v>317</v>
      </c>
      <c r="C110" s="244">
        <v>4865066</v>
      </c>
      <c r="D110" s="253" t="s">
        <v>12</v>
      </c>
      <c r="E110" s="239" t="s">
        <v>300</v>
      </c>
      <c r="F110" s="244">
        <v>200</v>
      </c>
      <c r="G110" s="247">
        <v>800</v>
      </c>
      <c r="H110" s="248">
        <v>785</v>
      </c>
      <c r="I110" s="248">
        <f>G110-H110</f>
        <v>15</v>
      </c>
      <c r="J110" s="248">
        <f>$F110*I110</f>
        <v>3000</v>
      </c>
      <c r="K110" s="755">
        <f>J110/1000000</f>
        <v>3.0000000000000001E-3</v>
      </c>
      <c r="L110" s="247">
        <v>687</v>
      </c>
      <c r="M110" s="248">
        <v>687</v>
      </c>
      <c r="N110" s="248">
        <f>L110-M110</f>
        <v>0</v>
      </c>
      <c r="O110" s="248">
        <f>$F110*N110</f>
        <v>0</v>
      </c>
      <c r="P110" s="750">
        <f>O110/1000000</f>
        <v>0</v>
      </c>
      <c r="Q110" s="332"/>
    </row>
    <row r="111" spans="1:17" ht="15" customHeight="1">
      <c r="A111" s="497"/>
      <c r="B111" s="204" t="s">
        <v>368</v>
      </c>
      <c r="C111" s="244"/>
      <c r="D111" s="253"/>
      <c r="E111" s="239"/>
      <c r="F111" s="244"/>
      <c r="G111" s="247"/>
      <c r="H111" s="248"/>
      <c r="I111" s="248"/>
      <c r="J111" s="248"/>
      <c r="K111" s="755"/>
      <c r="L111" s="247"/>
      <c r="M111" s="248"/>
      <c r="N111" s="248"/>
      <c r="O111" s="248"/>
      <c r="P111" s="750"/>
      <c r="Q111" s="332"/>
    </row>
    <row r="112" spans="1:17" ht="15" customHeight="1">
      <c r="A112" s="191">
        <v>75</v>
      </c>
      <c r="B112" s="224" t="s">
        <v>369</v>
      </c>
      <c r="C112" s="244">
        <v>5128406</v>
      </c>
      <c r="D112" s="253" t="s">
        <v>12</v>
      </c>
      <c r="E112" s="239" t="s">
        <v>300</v>
      </c>
      <c r="F112" s="244">
        <v>500</v>
      </c>
      <c r="G112" s="247">
        <v>999279</v>
      </c>
      <c r="H112" s="248">
        <v>999483</v>
      </c>
      <c r="I112" s="248">
        <f t="shared" ref="I112:I119" si="15">G112-H112</f>
        <v>-204</v>
      </c>
      <c r="J112" s="248">
        <f t="shared" ref="J112:J119" si="16">$F112*I112</f>
        <v>-102000</v>
      </c>
      <c r="K112" s="755">
        <f t="shared" ref="K112:K119" si="17">J112/1000000</f>
        <v>-0.10199999999999999</v>
      </c>
      <c r="L112" s="247">
        <v>44</v>
      </c>
      <c r="M112" s="248">
        <v>45</v>
      </c>
      <c r="N112" s="248">
        <f t="shared" ref="N112:N119" si="18">L112-M112</f>
        <v>-1</v>
      </c>
      <c r="O112" s="248">
        <f t="shared" ref="O112:O119" si="19">$F112*N112</f>
        <v>-500</v>
      </c>
      <c r="P112" s="750">
        <f t="shared" ref="P112:P119" si="20">O112/1000000</f>
        <v>-5.0000000000000001E-4</v>
      </c>
      <c r="Q112" s="340"/>
    </row>
    <row r="113" spans="1:17" ht="15" customHeight="1">
      <c r="A113" s="191">
        <v>76</v>
      </c>
      <c r="B113" s="224" t="s">
        <v>370</v>
      </c>
      <c r="C113" s="244">
        <v>4864877</v>
      </c>
      <c r="D113" s="253" t="s">
        <v>12</v>
      </c>
      <c r="E113" s="239" t="s">
        <v>300</v>
      </c>
      <c r="F113" s="244">
        <v>1000</v>
      </c>
      <c r="G113" s="247">
        <v>992049</v>
      </c>
      <c r="H113" s="248">
        <v>992692</v>
      </c>
      <c r="I113" s="248">
        <f t="shared" si="15"/>
        <v>-643</v>
      </c>
      <c r="J113" s="248">
        <f t="shared" si="16"/>
        <v>-643000</v>
      </c>
      <c r="K113" s="755">
        <f t="shared" si="17"/>
        <v>-0.64300000000000002</v>
      </c>
      <c r="L113" s="247">
        <v>3334</v>
      </c>
      <c r="M113" s="248">
        <v>3343</v>
      </c>
      <c r="N113" s="248">
        <f t="shared" si="18"/>
        <v>-9</v>
      </c>
      <c r="O113" s="248">
        <f t="shared" si="19"/>
        <v>-9000</v>
      </c>
      <c r="P113" s="750">
        <f t="shared" si="20"/>
        <v>-8.9999999999999993E-3</v>
      </c>
      <c r="Q113" s="332"/>
    </row>
    <row r="114" spans="1:17" ht="15" customHeight="1">
      <c r="A114" s="191">
        <v>77</v>
      </c>
      <c r="B114" s="224" t="s">
        <v>371</v>
      </c>
      <c r="C114" s="244">
        <v>4864841</v>
      </c>
      <c r="D114" s="253" t="s">
        <v>12</v>
      </c>
      <c r="E114" s="239" t="s">
        <v>300</v>
      </c>
      <c r="F114" s="244">
        <v>1000</v>
      </c>
      <c r="G114" s="247">
        <v>979950</v>
      </c>
      <c r="H114" s="248">
        <v>980062</v>
      </c>
      <c r="I114" s="248">
        <f t="shared" si="15"/>
        <v>-112</v>
      </c>
      <c r="J114" s="248">
        <f t="shared" si="16"/>
        <v>-112000</v>
      </c>
      <c r="K114" s="755">
        <f t="shared" si="17"/>
        <v>-0.112</v>
      </c>
      <c r="L114" s="247">
        <v>999304</v>
      </c>
      <c r="M114" s="248">
        <v>999309</v>
      </c>
      <c r="N114" s="248">
        <f t="shared" si="18"/>
        <v>-5</v>
      </c>
      <c r="O114" s="248">
        <f t="shared" si="19"/>
        <v>-5000</v>
      </c>
      <c r="P114" s="750">
        <f t="shared" si="20"/>
        <v>-5.0000000000000001E-3</v>
      </c>
      <c r="Q114" s="332"/>
    </row>
    <row r="115" spans="1:17" ht="15" customHeight="1">
      <c r="A115" s="191">
        <v>78</v>
      </c>
      <c r="B115" s="224" t="s">
        <v>372</v>
      </c>
      <c r="C115" s="244">
        <v>4864882</v>
      </c>
      <c r="D115" s="253" t="s">
        <v>12</v>
      </c>
      <c r="E115" s="239" t="s">
        <v>300</v>
      </c>
      <c r="F115" s="244">
        <v>1000</v>
      </c>
      <c r="G115" s="247">
        <v>7219</v>
      </c>
      <c r="H115" s="248">
        <v>7284</v>
      </c>
      <c r="I115" s="248">
        <f t="shared" si="15"/>
        <v>-65</v>
      </c>
      <c r="J115" s="248">
        <f t="shared" si="16"/>
        <v>-65000</v>
      </c>
      <c r="K115" s="755">
        <f t="shared" si="17"/>
        <v>-6.5000000000000002E-2</v>
      </c>
      <c r="L115" s="247">
        <v>7282</v>
      </c>
      <c r="M115" s="248">
        <v>7284</v>
      </c>
      <c r="N115" s="248">
        <f t="shared" si="18"/>
        <v>-2</v>
      </c>
      <c r="O115" s="248">
        <f t="shared" si="19"/>
        <v>-2000</v>
      </c>
      <c r="P115" s="750">
        <f t="shared" si="20"/>
        <v>-2E-3</v>
      </c>
      <c r="Q115" s="332"/>
    </row>
    <row r="116" spans="1:17" ht="15" customHeight="1">
      <c r="A116" s="191">
        <v>79</v>
      </c>
      <c r="B116" s="224" t="s">
        <v>373</v>
      </c>
      <c r="C116" s="244">
        <v>4865064</v>
      </c>
      <c r="D116" s="253" t="s">
        <v>12</v>
      </c>
      <c r="E116" s="239" t="s">
        <v>300</v>
      </c>
      <c r="F116" s="244">
        <v>150</v>
      </c>
      <c r="G116" s="247">
        <v>988376</v>
      </c>
      <c r="H116" s="248">
        <v>989496</v>
      </c>
      <c r="I116" s="248">
        <f t="shared" si="15"/>
        <v>-1120</v>
      </c>
      <c r="J116" s="248">
        <f t="shared" si="16"/>
        <v>-168000</v>
      </c>
      <c r="K116" s="755">
        <f t="shared" si="17"/>
        <v>-0.16800000000000001</v>
      </c>
      <c r="L116" s="247">
        <v>998744</v>
      </c>
      <c r="M116" s="248">
        <v>998736</v>
      </c>
      <c r="N116" s="248">
        <f t="shared" si="18"/>
        <v>8</v>
      </c>
      <c r="O116" s="248">
        <f t="shared" si="19"/>
        <v>1200</v>
      </c>
      <c r="P116" s="750">
        <f t="shared" si="20"/>
        <v>1.1999999999999999E-3</v>
      </c>
      <c r="Q116" s="340"/>
    </row>
    <row r="117" spans="1:17" ht="15" customHeight="1">
      <c r="A117" s="191">
        <v>80</v>
      </c>
      <c r="B117" s="224" t="s">
        <v>374</v>
      </c>
      <c r="C117" s="244">
        <v>4864948</v>
      </c>
      <c r="D117" s="253" t="s">
        <v>12</v>
      </c>
      <c r="E117" s="239" t="s">
        <v>300</v>
      </c>
      <c r="F117" s="244">
        <v>1000</v>
      </c>
      <c r="G117" s="247">
        <v>999607</v>
      </c>
      <c r="H117" s="248">
        <v>999752</v>
      </c>
      <c r="I117" s="248">
        <f t="shared" si="15"/>
        <v>-145</v>
      </c>
      <c r="J117" s="248">
        <f t="shared" si="16"/>
        <v>-145000</v>
      </c>
      <c r="K117" s="755">
        <f t="shared" si="17"/>
        <v>-0.14499999999999999</v>
      </c>
      <c r="L117" s="247">
        <v>999568</v>
      </c>
      <c r="M117" s="248">
        <v>999568</v>
      </c>
      <c r="N117" s="248">
        <f t="shared" si="18"/>
        <v>0</v>
      </c>
      <c r="O117" s="248">
        <f t="shared" si="19"/>
        <v>0</v>
      </c>
      <c r="P117" s="750">
        <f t="shared" si="20"/>
        <v>0</v>
      </c>
      <c r="Q117" s="340"/>
    </row>
    <row r="118" spans="1:17" ht="15" customHeight="1">
      <c r="A118" s="191">
        <v>81</v>
      </c>
      <c r="B118" s="224" t="s">
        <v>394</v>
      </c>
      <c r="C118" s="244">
        <v>4864790</v>
      </c>
      <c r="D118" s="253" t="s">
        <v>12</v>
      </c>
      <c r="E118" s="239" t="s">
        <v>300</v>
      </c>
      <c r="F118" s="244">
        <v>266.67</v>
      </c>
      <c r="G118" s="247">
        <v>3318</v>
      </c>
      <c r="H118" s="248">
        <v>3384</v>
      </c>
      <c r="I118" s="248">
        <f t="shared" si="15"/>
        <v>-66</v>
      </c>
      <c r="J118" s="248">
        <f t="shared" si="16"/>
        <v>-17600.22</v>
      </c>
      <c r="K118" s="755">
        <f t="shared" si="17"/>
        <v>-1.760022E-2</v>
      </c>
      <c r="L118" s="247">
        <v>996831</v>
      </c>
      <c r="M118" s="248">
        <v>996822</v>
      </c>
      <c r="N118" s="248">
        <f t="shared" si="18"/>
        <v>9</v>
      </c>
      <c r="O118" s="248">
        <f t="shared" si="19"/>
        <v>2400.0300000000002</v>
      </c>
      <c r="P118" s="750">
        <f t="shared" si="20"/>
        <v>2.40003E-3</v>
      </c>
      <c r="Q118" s="340"/>
    </row>
    <row r="119" spans="1:17" s="84" customFormat="1" ht="15" customHeight="1">
      <c r="A119" s="236">
        <v>82</v>
      </c>
      <c r="B119" s="224" t="s">
        <v>395</v>
      </c>
      <c r="C119" s="507">
        <v>4865154</v>
      </c>
      <c r="D119" s="507" t="s">
        <v>12</v>
      </c>
      <c r="E119" s="239" t="s">
        <v>300</v>
      </c>
      <c r="F119" s="199">
        <v>1000</v>
      </c>
      <c r="G119" s="247">
        <v>999750</v>
      </c>
      <c r="H119" s="248">
        <v>999802</v>
      </c>
      <c r="I119" s="225">
        <f t="shared" si="15"/>
        <v>-52</v>
      </c>
      <c r="J119" s="225">
        <f t="shared" si="16"/>
        <v>-52000</v>
      </c>
      <c r="K119" s="786">
        <f t="shared" si="17"/>
        <v>-5.1999999999999998E-2</v>
      </c>
      <c r="L119" s="247">
        <v>148</v>
      </c>
      <c r="M119" s="248">
        <v>148</v>
      </c>
      <c r="N119" s="225">
        <f t="shared" si="18"/>
        <v>0</v>
      </c>
      <c r="O119" s="225">
        <f t="shared" si="19"/>
        <v>0</v>
      </c>
      <c r="P119" s="751">
        <f t="shared" si="20"/>
        <v>0</v>
      </c>
      <c r="Q119" s="340"/>
    </row>
    <row r="120" spans="1:17" ht="15" customHeight="1">
      <c r="A120" s="497"/>
      <c r="B120" s="252" t="s">
        <v>404</v>
      </c>
      <c r="C120" s="29"/>
      <c r="D120" s="92"/>
      <c r="E120" s="75"/>
      <c r="F120" s="30"/>
      <c r="G120" s="247"/>
      <c r="H120" s="248"/>
      <c r="I120" s="234"/>
      <c r="J120" s="234"/>
      <c r="K120" s="757"/>
      <c r="L120" s="247"/>
      <c r="M120" s="248"/>
      <c r="N120" s="234"/>
      <c r="O120" s="234"/>
      <c r="P120" s="779"/>
      <c r="Q120" s="333"/>
    </row>
    <row r="121" spans="1:17" ht="15" customHeight="1">
      <c r="A121" s="236">
        <v>83</v>
      </c>
      <c r="B121" s="877" t="s">
        <v>405</v>
      </c>
      <c r="C121" s="225">
        <v>4902510</v>
      </c>
      <c r="D121" s="253" t="s">
        <v>12</v>
      </c>
      <c r="E121" s="239" t="s">
        <v>300</v>
      </c>
      <c r="F121" s="743">
        <v>400</v>
      </c>
      <c r="G121" s="247">
        <v>997925</v>
      </c>
      <c r="H121" s="248">
        <v>998379</v>
      </c>
      <c r="I121" s="234">
        <f>G121-H121</f>
        <v>-454</v>
      </c>
      <c r="J121" s="234">
        <f>$F121*I121</f>
        <v>-181600</v>
      </c>
      <c r="K121" s="757">
        <f>J121/1000000</f>
        <v>-0.18160000000000001</v>
      </c>
      <c r="L121" s="247">
        <v>231</v>
      </c>
      <c r="M121" s="248">
        <v>231</v>
      </c>
      <c r="N121" s="234">
        <f>L121-M121</f>
        <v>0</v>
      </c>
      <c r="O121" s="234">
        <f>$F121*N121</f>
        <v>0</v>
      </c>
      <c r="P121" s="779">
        <f>O121/1000000</f>
        <v>0</v>
      </c>
      <c r="Q121" s="333"/>
    </row>
    <row r="122" spans="1:17" s="480" customFormat="1" ht="18">
      <c r="A122" s="236">
        <v>84</v>
      </c>
      <c r="B122" s="877" t="s">
        <v>406</v>
      </c>
      <c r="C122" s="225">
        <v>4865140</v>
      </c>
      <c r="D122" s="253" t="s">
        <v>12</v>
      </c>
      <c r="E122" s="239" t="s">
        <v>300</v>
      </c>
      <c r="F122" s="743">
        <v>937.5</v>
      </c>
      <c r="G122" s="247">
        <v>998768</v>
      </c>
      <c r="H122" s="248">
        <v>998972</v>
      </c>
      <c r="I122" s="254">
        <f>G122-H122</f>
        <v>-204</v>
      </c>
      <c r="J122" s="254">
        <f>$F122*I122</f>
        <v>-191250</v>
      </c>
      <c r="K122" s="761">
        <f>J122/1000000</f>
        <v>-0.19125</v>
      </c>
      <c r="L122" s="247">
        <v>999501</v>
      </c>
      <c r="M122" s="248">
        <v>999501</v>
      </c>
      <c r="N122" s="254">
        <f>L122-M122</f>
        <v>0</v>
      </c>
      <c r="O122" s="254">
        <f>$F122*N122</f>
        <v>0</v>
      </c>
      <c r="P122" s="784">
        <f>O122/1000000</f>
        <v>0</v>
      </c>
      <c r="Q122" s="346"/>
    </row>
    <row r="123" spans="1:17" ht="15" customHeight="1">
      <c r="A123" s="236">
        <v>85</v>
      </c>
      <c r="B123" s="877" t="s">
        <v>407</v>
      </c>
      <c r="C123" s="225">
        <v>4864808</v>
      </c>
      <c r="D123" s="253" t="s">
        <v>12</v>
      </c>
      <c r="E123" s="239" t="s">
        <v>300</v>
      </c>
      <c r="F123" s="743">
        <v>187.5</v>
      </c>
      <c r="G123" s="247">
        <v>976352</v>
      </c>
      <c r="H123" s="248">
        <v>976902</v>
      </c>
      <c r="I123" s="234">
        <f>G123-H123</f>
        <v>-550</v>
      </c>
      <c r="J123" s="234">
        <f>$F123*I123</f>
        <v>-103125</v>
      </c>
      <c r="K123" s="757">
        <f>J123/1000000</f>
        <v>-0.10312499999999999</v>
      </c>
      <c r="L123" s="247">
        <v>2043</v>
      </c>
      <c r="M123" s="248">
        <v>2043</v>
      </c>
      <c r="N123" s="234">
        <f>L123-M123</f>
        <v>0</v>
      </c>
      <c r="O123" s="234">
        <f>$F123*N123</f>
        <v>0</v>
      </c>
      <c r="P123" s="779">
        <f>O123/1000000</f>
        <v>0</v>
      </c>
      <c r="Q123" s="333"/>
    </row>
    <row r="124" spans="1:17" ht="15" customHeight="1">
      <c r="A124" s="236">
        <v>86</v>
      </c>
      <c r="B124" s="877" t="s">
        <v>463</v>
      </c>
      <c r="C124" s="225">
        <v>4865080</v>
      </c>
      <c r="D124" s="253" t="s">
        <v>12</v>
      </c>
      <c r="E124" s="239" t="s">
        <v>300</v>
      </c>
      <c r="F124" s="743">
        <v>2500</v>
      </c>
      <c r="G124" s="247">
        <v>999963</v>
      </c>
      <c r="H124" s="248">
        <v>999963</v>
      </c>
      <c r="I124" s="234">
        <f>G124-H124</f>
        <v>0</v>
      </c>
      <c r="J124" s="234">
        <f>$F124*I124</f>
        <v>0</v>
      </c>
      <c r="K124" s="757">
        <f>J124/1000000</f>
        <v>0</v>
      </c>
      <c r="L124" s="247">
        <v>122</v>
      </c>
      <c r="M124" s="248">
        <v>122</v>
      </c>
      <c r="N124" s="234">
        <f>L124-M124</f>
        <v>0</v>
      </c>
      <c r="O124" s="234">
        <f>$F124*N124</f>
        <v>0</v>
      </c>
      <c r="P124" s="779">
        <f>O124/1000000</f>
        <v>0</v>
      </c>
      <c r="Q124" s="353"/>
    </row>
    <row r="125" spans="1:17" s="358" customFormat="1" ht="18.75" thickBot="1">
      <c r="A125" s="707">
        <v>87</v>
      </c>
      <c r="B125" s="878" t="s">
        <v>408</v>
      </c>
      <c r="C125" s="492">
        <v>4864796</v>
      </c>
      <c r="D125" s="547" t="s">
        <v>12</v>
      </c>
      <c r="E125" s="544" t="s">
        <v>300</v>
      </c>
      <c r="F125" s="492">
        <v>125</v>
      </c>
      <c r="G125" s="330">
        <v>999566</v>
      </c>
      <c r="H125" s="331">
        <v>999653</v>
      </c>
      <c r="I125" s="238">
        <f>G125-H125</f>
        <v>-87</v>
      </c>
      <c r="J125" s="238">
        <f>$F125*I125</f>
        <v>-10875</v>
      </c>
      <c r="K125" s="771">
        <f>J125/1000000</f>
        <v>-1.0874999999999999E-2</v>
      </c>
      <c r="L125" s="330">
        <v>1185</v>
      </c>
      <c r="M125" s="331">
        <v>1185</v>
      </c>
      <c r="N125" s="238">
        <f>L125-M125</f>
        <v>0</v>
      </c>
      <c r="O125" s="238">
        <f>$F125*N125</f>
        <v>0</v>
      </c>
      <c r="P125" s="781">
        <f>O125/1000000</f>
        <v>0</v>
      </c>
      <c r="Q125" s="946"/>
    </row>
    <row r="126" spans="1:17" s="355" customFormat="1" ht="7.5" customHeight="1" thickTop="1">
      <c r="A126" s="33"/>
      <c r="B126" s="549"/>
      <c r="C126" s="356"/>
      <c r="D126" s="92"/>
      <c r="E126" s="75"/>
      <c r="F126" s="356"/>
      <c r="G126" s="248"/>
      <c r="H126" s="248"/>
      <c r="I126" s="234"/>
      <c r="J126" s="234"/>
      <c r="K126" s="757"/>
      <c r="L126" s="248"/>
      <c r="M126" s="248"/>
      <c r="N126" s="234"/>
      <c r="O126" s="234"/>
      <c r="P126" s="757"/>
      <c r="Q126" s="569"/>
    </row>
    <row r="127" spans="1:17" ht="21" customHeight="1">
      <c r="A127" s="145" t="s">
        <v>269</v>
      </c>
      <c r="C127" s="42"/>
      <c r="D127" s="73"/>
      <c r="E127" s="73"/>
      <c r="F127" s="435"/>
      <c r="K127" s="496">
        <f>SUM(K8:K126)</f>
        <v>-57.68566620999998</v>
      </c>
      <c r="L127" s="15"/>
      <c r="M127" s="15"/>
      <c r="N127" s="15"/>
      <c r="O127" s="15"/>
      <c r="P127" s="496">
        <f>SUM(P8:P126)</f>
        <v>-3.2939336580000003</v>
      </c>
    </row>
    <row r="128" spans="1:17" ht="9.75" hidden="1" customHeight="1">
      <c r="C128" s="73"/>
      <c r="D128" s="73"/>
      <c r="E128" s="73"/>
      <c r="F128" s="435"/>
      <c r="L128" s="391"/>
      <c r="M128" s="391"/>
      <c r="N128" s="391"/>
      <c r="O128" s="391"/>
      <c r="P128" s="758"/>
    </row>
    <row r="129" spans="1:17" ht="24" thickBot="1">
      <c r="A129" s="290" t="s">
        <v>174</v>
      </c>
      <c r="C129" s="73"/>
      <c r="D129" s="73"/>
      <c r="E129" s="73"/>
      <c r="F129" s="435"/>
      <c r="G129" s="355"/>
      <c r="H129" s="355"/>
      <c r="I129" s="35" t="s">
        <v>347</v>
      </c>
      <c r="J129" s="355"/>
      <c r="K129" s="759"/>
      <c r="L129" s="356"/>
      <c r="M129" s="356"/>
      <c r="N129" s="35" t="s">
        <v>348</v>
      </c>
      <c r="O129" s="356"/>
      <c r="P129" s="785"/>
      <c r="Q129" s="433" t="str">
        <f>NDPL!$Q$1</f>
        <v>JANUARY-2025</v>
      </c>
    </row>
    <row r="130" spans="1:17" ht="39.75" thickTop="1" thickBot="1">
      <c r="A130" s="368" t="s">
        <v>8</v>
      </c>
      <c r="B130" s="369" t="s">
        <v>9</v>
      </c>
      <c r="C130" s="370" t="s">
        <v>1</v>
      </c>
      <c r="D130" s="370" t="s">
        <v>2</v>
      </c>
      <c r="E130" s="370" t="s">
        <v>3</v>
      </c>
      <c r="F130" s="436" t="s">
        <v>10</v>
      </c>
      <c r="G130" s="368" t="str">
        <f>NDPL!G5</f>
        <v>FINAL READING 31/01/2025</v>
      </c>
      <c r="H130" s="370" t="str">
        <f>NDPL!H5</f>
        <v>INTIAL READING 01/01/2025</v>
      </c>
      <c r="I130" s="370" t="s">
        <v>4</v>
      </c>
      <c r="J130" s="370" t="s">
        <v>5</v>
      </c>
      <c r="K130" s="769" t="s">
        <v>6</v>
      </c>
      <c r="L130" s="368" t="str">
        <f>NDPL!G5</f>
        <v>FINAL READING 31/01/2025</v>
      </c>
      <c r="M130" s="370" t="str">
        <f>NDPL!H5</f>
        <v>INTIAL READING 01/01/2025</v>
      </c>
      <c r="N130" s="370" t="s">
        <v>4</v>
      </c>
      <c r="O130" s="370" t="s">
        <v>5</v>
      </c>
      <c r="P130" s="769" t="s">
        <v>6</v>
      </c>
      <c r="Q130" s="386" t="s">
        <v>266</v>
      </c>
    </row>
    <row r="131" spans="1:17" ht="18" thickTop="1" thickBot="1">
      <c r="C131" s="73"/>
      <c r="D131" s="73"/>
      <c r="E131" s="73"/>
      <c r="F131" s="435"/>
      <c r="L131" s="391"/>
      <c r="M131" s="391"/>
      <c r="N131" s="391"/>
      <c r="O131" s="391"/>
      <c r="P131" s="758"/>
    </row>
    <row r="132" spans="1:17" ht="18" customHeight="1" thickTop="1">
      <c r="A132" s="256"/>
      <c r="B132" s="257" t="s">
        <v>162</v>
      </c>
      <c r="C132" s="237"/>
      <c r="D132" s="74"/>
      <c r="E132" s="74"/>
      <c r="F132" s="233"/>
      <c r="G132" s="38"/>
      <c r="H132" s="337"/>
      <c r="I132" s="337"/>
      <c r="J132" s="337"/>
      <c r="K132" s="773"/>
      <c r="L132" s="393"/>
      <c r="M132" s="394"/>
      <c r="N132" s="394"/>
      <c r="O132" s="394"/>
      <c r="P132" s="760"/>
      <c r="Q132" s="390"/>
    </row>
    <row r="133" spans="1:17" ht="18">
      <c r="A133" s="236">
        <v>1</v>
      </c>
      <c r="B133" s="258" t="s">
        <v>163</v>
      </c>
      <c r="C133" s="244">
        <v>4865151</v>
      </c>
      <c r="D133" s="92" t="s">
        <v>12</v>
      </c>
      <c r="E133" s="75" t="s">
        <v>300</v>
      </c>
      <c r="F133" s="234">
        <v>-500</v>
      </c>
      <c r="G133" s="247">
        <v>21294</v>
      </c>
      <c r="H133" s="248">
        <v>21419</v>
      </c>
      <c r="I133" s="205">
        <f>G133-H133</f>
        <v>-125</v>
      </c>
      <c r="J133" s="205">
        <f>$F133*I133</f>
        <v>62500</v>
      </c>
      <c r="K133" s="774">
        <f>J133/1000000</f>
        <v>6.25E-2</v>
      </c>
      <c r="L133" s="247">
        <v>6535</v>
      </c>
      <c r="M133" s="248">
        <v>6535</v>
      </c>
      <c r="N133" s="205">
        <f>L133-M133</f>
        <v>0</v>
      </c>
      <c r="O133" s="205">
        <f>$F133*N133</f>
        <v>0</v>
      </c>
      <c r="P133" s="774">
        <f>O133/1000000</f>
        <v>0</v>
      </c>
      <c r="Q133" s="344"/>
    </row>
    <row r="134" spans="1:17" ht="18" customHeight="1">
      <c r="A134" s="236"/>
      <c r="B134" s="259" t="s">
        <v>39</v>
      </c>
      <c r="C134" s="244"/>
      <c r="D134" s="92"/>
      <c r="E134" s="92"/>
      <c r="F134" s="234"/>
      <c r="G134" s="247"/>
      <c r="H134" s="248"/>
      <c r="I134" s="205"/>
      <c r="J134" s="205"/>
      <c r="K134" s="774"/>
      <c r="L134" s="247"/>
      <c r="M134" s="248"/>
      <c r="N134" s="205"/>
      <c r="O134" s="205"/>
      <c r="P134" s="774"/>
      <c r="Q134" s="341"/>
    </row>
    <row r="135" spans="1:17" ht="18" customHeight="1">
      <c r="A135" s="236"/>
      <c r="B135" s="259" t="s">
        <v>110</v>
      </c>
      <c r="C135" s="244"/>
      <c r="D135" s="92"/>
      <c r="E135" s="92"/>
      <c r="F135" s="234"/>
      <c r="G135" s="247"/>
      <c r="H135" s="248"/>
      <c r="I135" s="205"/>
      <c r="J135" s="205"/>
      <c r="K135" s="774"/>
      <c r="L135" s="247"/>
      <c r="M135" s="248"/>
      <c r="N135" s="205"/>
      <c r="O135" s="205"/>
      <c r="P135" s="774"/>
      <c r="Q135" s="341"/>
    </row>
    <row r="136" spans="1:17" ht="18" customHeight="1">
      <c r="A136" s="236">
        <v>2</v>
      </c>
      <c r="B136" s="258" t="s">
        <v>111</v>
      </c>
      <c r="C136" s="244">
        <v>4865137</v>
      </c>
      <c r="D136" s="92" t="s">
        <v>12</v>
      </c>
      <c r="E136" s="75" t="s">
        <v>300</v>
      </c>
      <c r="F136" s="234">
        <v>-1000</v>
      </c>
      <c r="G136" s="247">
        <v>1</v>
      </c>
      <c r="H136" s="248">
        <v>0</v>
      </c>
      <c r="I136" s="205">
        <f>G136-H136</f>
        <v>1</v>
      </c>
      <c r="J136" s="205">
        <f>$F136*I136</f>
        <v>-1000</v>
      </c>
      <c r="K136" s="774">
        <f>J136/1000000</f>
        <v>-1E-3</v>
      </c>
      <c r="L136" s="247">
        <v>0</v>
      </c>
      <c r="M136" s="248">
        <v>0</v>
      </c>
      <c r="N136" s="205">
        <f>L136-M136</f>
        <v>0</v>
      </c>
      <c r="O136" s="205">
        <f>$F136*N136</f>
        <v>0</v>
      </c>
      <c r="P136" s="774">
        <f>O136/1000000</f>
        <v>0</v>
      </c>
      <c r="Q136" s="341"/>
    </row>
    <row r="137" spans="1:17" ht="18" customHeight="1">
      <c r="A137" s="236">
        <v>3</v>
      </c>
      <c r="B137" s="235" t="s">
        <v>112</v>
      </c>
      <c r="C137" s="244">
        <v>4864828</v>
      </c>
      <c r="D137" s="66" t="s">
        <v>12</v>
      </c>
      <c r="E137" s="75" t="s">
        <v>300</v>
      </c>
      <c r="F137" s="234">
        <v>-133.33000000000001</v>
      </c>
      <c r="G137" s="247">
        <v>992239</v>
      </c>
      <c r="H137" s="248">
        <v>992341</v>
      </c>
      <c r="I137" s="205">
        <f>G137-H137</f>
        <v>-102</v>
      </c>
      <c r="J137" s="205">
        <f>$F137*I137</f>
        <v>13599.660000000002</v>
      </c>
      <c r="K137" s="774">
        <f>J137/1000000</f>
        <v>1.3599660000000001E-2</v>
      </c>
      <c r="L137" s="247">
        <v>994084</v>
      </c>
      <c r="M137" s="248">
        <v>994126</v>
      </c>
      <c r="N137" s="205">
        <f>L137-M137</f>
        <v>-42</v>
      </c>
      <c r="O137" s="205">
        <f>$F137*N137</f>
        <v>5599.8600000000006</v>
      </c>
      <c r="P137" s="774">
        <f>O137/1000000</f>
        <v>5.5998600000000008E-3</v>
      </c>
      <c r="Q137" s="341"/>
    </row>
    <row r="138" spans="1:17" ht="18" customHeight="1">
      <c r="A138" s="236">
        <v>4</v>
      </c>
      <c r="B138" s="258" t="s">
        <v>164</v>
      </c>
      <c r="C138" s="244">
        <v>4865164</v>
      </c>
      <c r="D138" s="92" t="s">
        <v>12</v>
      </c>
      <c r="E138" s="75" t="s">
        <v>300</v>
      </c>
      <c r="F138" s="234">
        <v>-666.66700000000003</v>
      </c>
      <c r="G138" s="247">
        <v>998789</v>
      </c>
      <c r="H138" s="248">
        <v>998923</v>
      </c>
      <c r="I138" s="205">
        <f>G138-H138</f>
        <v>-134</v>
      </c>
      <c r="J138" s="205">
        <f>$F138*I138</f>
        <v>89333.377999999997</v>
      </c>
      <c r="K138" s="774">
        <f>J138/1000000</f>
        <v>8.9333377999999991E-2</v>
      </c>
      <c r="L138" s="247">
        <v>998131</v>
      </c>
      <c r="M138" s="248">
        <v>998135</v>
      </c>
      <c r="N138" s="205">
        <f>L138-M138</f>
        <v>-4</v>
      </c>
      <c r="O138" s="205">
        <f>$F138*N138</f>
        <v>2666.6680000000001</v>
      </c>
      <c r="P138" s="774">
        <f>O138/1000000</f>
        <v>2.6666680000000001E-3</v>
      </c>
      <c r="Q138" s="341"/>
    </row>
    <row r="139" spans="1:17" ht="18" customHeight="1">
      <c r="A139" s="236">
        <v>5</v>
      </c>
      <c r="B139" s="258" t="s">
        <v>165</v>
      </c>
      <c r="C139" s="244">
        <v>4864845</v>
      </c>
      <c r="D139" s="92" t="s">
        <v>12</v>
      </c>
      <c r="E139" s="75" t="s">
        <v>300</v>
      </c>
      <c r="F139" s="234">
        <v>-1000</v>
      </c>
      <c r="G139" s="247">
        <v>68</v>
      </c>
      <c r="H139" s="248">
        <v>143</v>
      </c>
      <c r="I139" s="205">
        <f>G139-H139</f>
        <v>-75</v>
      </c>
      <c r="J139" s="205">
        <f>$F139*I139</f>
        <v>75000</v>
      </c>
      <c r="K139" s="774">
        <f>J139/1000000</f>
        <v>7.4999999999999997E-2</v>
      </c>
      <c r="L139" s="247">
        <v>1362</v>
      </c>
      <c r="M139" s="248">
        <v>1374</v>
      </c>
      <c r="N139" s="205">
        <f>L139-M139</f>
        <v>-12</v>
      </c>
      <c r="O139" s="205">
        <f>$F139*N139</f>
        <v>12000</v>
      </c>
      <c r="P139" s="774">
        <f>O139/1000000</f>
        <v>1.2E-2</v>
      </c>
      <c r="Q139" s="341"/>
    </row>
    <row r="140" spans="1:17" ht="18" customHeight="1">
      <c r="A140" s="236">
        <v>6</v>
      </c>
      <c r="B140" s="435" t="s">
        <v>506</v>
      </c>
      <c r="C140" s="897" t="s">
        <v>507</v>
      </c>
      <c r="D140" s="92" t="s">
        <v>432</v>
      </c>
      <c r="E140" s="75" t="s">
        <v>300</v>
      </c>
      <c r="F140" s="194">
        <v>-2</v>
      </c>
      <c r="G140" s="247">
        <v>-213300</v>
      </c>
      <c r="H140" s="248">
        <v>-156600</v>
      </c>
      <c r="I140" s="205">
        <f>G140-H140</f>
        <v>-56700</v>
      </c>
      <c r="J140" s="205">
        <f>$F140*I140</f>
        <v>113400</v>
      </c>
      <c r="K140" s="774">
        <f>J140/1000000</f>
        <v>0.1134</v>
      </c>
      <c r="L140" s="247">
        <v>170400</v>
      </c>
      <c r="M140" s="248">
        <v>174000</v>
      </c>
      <c r="N140" s="205">
        <f>L140-M140</f>
        <v>-3600</v>
      </c>
      <c r="O140" s="205">
        <f>$F140*N140</f>
        <v>7200</v>
      </c>
      <c r="P140" s="774">
        <f>O140/1000000</f>
        <v>7.1999999999999998E-3</v>
      </c>
      <c r="Q140" s="341"/>
    </row>
    <row r="141" spans="1:17" ht="18" customHeight="1">
      <c r="A141" s="236"/>
      <c r="B141" s="260" t="s">
        <v>166</v>
      </c>
      <c r="C141" s="244"/>
      <c r="D141" s="66"/>
      <c r="E141" s="66"/>
      <c r="F141" s="234"/>
      <c r="G141" s="247"/>
      <c r="H141" s="248"/>
      <c r="I141" s="205"/>
      <c r="J141" s="205"/>
      <c r="K141" s="774"/>
      <c r="L141" s="247"/>
      <c r="M141" s="248"/>
      <c r="N141" s="205"/>
      <c r="O141" s="205"/>
      <c r="P141" s="774"/>
      <c r="Q141" s="341"/>
    </row>
    <row r="142" spans="1:17" ht="18" customHeight="1">
      <c r="A142" s="236"/>
      <c r="B142" s="260" t="s">
        <v>102</v>
      </c>
      <c r="C142" s="244"/>
      <c r="D142" s="66"/>
      <c r="E142" s="66"/>
      <c r="F142" s="234"/>
      <c r="G142" s="247"/>
      <c r="H142" s="248"/>
      <c r="I142" s="205"/>
      <c r="J142" s="205"/>
      <c r="K142" s="774"/>
      <c r="L142" s="247"/>
      <c r="M142" s="248"/>
      <c r="N142" s="205"/>
      <c r="O142" s="205"/>
      <c r="P142" s="774"/>
      <c r="Q142" s="341"/>
    </row>
    <row r="143" spans="1:17" s="362" customFormat="1" ht="18">
      <c r="A143" s="347">
        <v>7</v>
      </c>
      <c r="B143" s="348" t="s">
        <v>350</v>
      </c>
      <c r="C143" s="349">
        <v>4864955</v>
      </c>
      <c r="D143" s="125" t="s">
        <v>12</v>
      </c>
      <c r="E143" s="126" t="s">
        <v>300</v>
      </c>
      <c r="F143" s="350">
        <v>-1000</v>
      </c>
      <c r="G143" s="247">
        <v>985321</v>
      </c>
      <c r="H143" s="248">
        <v>985662</v>
      </c>
      <c r="I143" s="327">
        <f>G143-H143</f>
        <v>-341</v>
      </c>
      <c r="J143" s="327">
        <f>$F143*I143</f>
        <v>341000</v>
      </c>
      <c r="K143" s="775">
        <f>J143/1000000</f>
        <v>0.34100000000000003</v>
      </c>
      <c r="L143" s="247">
        <v>2096</v>
      </c>
      <c r="M143" s="248">
        <v>2099</v>
      </c>
      <c r="N143" s="327">
        <f>L143-M143</f>
        <v>-3</v>
      </c>
      <c r="O143" s="327">
        <f>$F143*N143</f>
        <v>3000</v>
      </c>
      <c r="P143" s="775">
        <f>O143/1000000</f>
        <v>3.0000000000000001E-3</v>
      </c>
      <c r="Q143" s="503"/>
    </row>
    <row r="144" spans="1:17" ht="18">
      <c r="A144" s="236">
        <v>8</v>
      </c>
      <c r="B144" s="258" t="s">
        <v>167</v>
      </c>
      <c r="C144" s="244">
        <v>4864820</v>
      </c>
      <c r="D144" s="92" t="s">
        <v>12</v>
      </c>
      <c r="E144" s="75" t="s">
        <v>300</v>
      </c>
      <c r="F144" s="234">
        <v>-160</v>
      </c>
      <c r="G144" s="247">
        <v>1429</v>
      </c>
      <c r="H144" s="248">
        <v>1762</v>
      </c>
      <c r="I144" s="205">
        <f>G144-H144</f>
        <v>-333</v>
      </c>
      <c r="J144" s="205">
        <f>$F144*I144</f>
        <v>53280</v>
      </c>
      <c r="K144" s="774">
        <f>J144/1000000</f>
        <v>5.3280000000000001E-2</v>
      </c>
      <c r="L144" s="247">
        <v>45156</v>
      </c>
      <c r="M144" s="248">
        <v>45143</v>
      </c>
      <c r="N144" s="205">
        <f>L144-M144</f>
        <v>13</v>
      </c>
      <c r="O144" s="205">
        <f>$F144*N144</f>
        <v>-2080</v>
      </c>
      <c r="P144" s="774">
        <f>O144/1000000</f>
        <v>-2.0799999999999998E-3</v>
      </c>
      <c r="Q144" s="504"/>
    </row>
    <row r="145" spans="1:17" ht="18" customHeight="1">
      <c r="A145" s="236">
        <v>9</v>
      </c>
      <c r="B145" s="258" t="s">
        <v>168</v>
      </c>
      <c r="C145" s="244">
        <v>4864824</v>
      </c>
      <c r="D145" s="92" t="s">
        <v>12</v>
      </c>
      <c r="E145" s="75" t="s">
        <v>300</v>
      </c>
      <c r="F145" s="234">
        <v>-160</v>
      </c>
      <c r="G145" s="247">
        <v>999788</v>
      </c>
      <c r="H145" s="248">
        <v>999967</v>
      </c>
      <c r="I145" s="205">
        <f>G145-H145</f>
        <v>-179</v>
      </c>
      <c r="J145" s="205">
        <f>$F145*I145</f>
        <v>28640</v>
      </c>
      <c r="K145" s="774">
        <f>J145/1000000</f>
        <v>2.8639999999999999E-2</v>
      </c>
      <c r="L145" s="247">
        <v>17833</v>
      </c>
      <c r="M145" s="248">
        <v>17868</v>
      </c>
      <c r="N145" s="205">
        <f>L145-M145</f>
        <v>-35</v>
      </c>
      <c r="O145" s="205">
        <f>$F145*N145</f>
        <v>5600</v>
      </c>
      <c r="P145" s="774">
        <f>O145/1000000</f>
        <v>5.5999999999999999E-3</v>
      </c>
      <c r="Q145" s="341" t="s">
        <v>519</v>
      </c>
    </row>
    <row r="146" spans="1:17" ht="18" customHeight="1">
      <c r="A146" s="236">
        <v>10</v>
      </c>
      <c r="B146" s="258" t="s">
        <v>359</v>
      </c>
      <c r="C146" s="244">
        <v>4864961</v>
      </c>
      <c r="D146" s="92" t="s">
        <v>12</v>
      </c>
      <c r="E146" s="75" t="s">
        <v>300</v>
      </c>
      <c r="F146" s="234">
        <v>-1000</v>
      </c>
      <c r="G146" s="247">
        <v>962651</v>
      </c>
      <c r="H146" s="248">
        <v>962929</v>
      </c>
      <c r="I146" s="205">
        <f>G146-H146</f>
        <v>-278</v>
      </c>
      <c r="J146" s="205">
        <f>$F146*I146</f>
        <v>278000</v>
      </c>
      <c r="K146" s="774">
        <f>J146/1000000</f>
        <v>0.27800000000000002</v>
      </c>
      <c r="L146" s="247">
        <v>999375</v>
      </c>
      <c r="M146" s="248">
        <v>999383</v>
      </c>
      <c r="N146" s="205">
        <f>L146-M146</f>
        <v>-8</v>
      </c>
      <c r="O146" s="205">
        <f>$F146*N146</f>
        <v>8000</v>
      </c>
      <c r="P146" s="774">
        <f>O146/1000000</f>
        <v>8.0000000000000002E-3</v>
      </c>
      <c r="Q146" s="329"/>
    </row>
    <row r="147" spans="1:17" ht="18" customHeight="1">
      <c r="A147" s="236"/>
      <c r="B147" s="259" t="s">
        <v>102</v>
      </c>
      <c r="C147" s="244"/>
      <c r="D147" s="92"/>
      <c r="E147" s="92"/>
      <c r="F147" s="234"/>
      <c r="G147" s="247"/>
      <c r="H147" s="248"/>
      <c r="I147" s="205"/>
      <c r="J147" s="205"/>
      <c r="K147" s="774"/>
      <c r="L147" s="247"/>
      <c r="M147" s="248"/>
      <c r="N147" s="205"/>
      <c r="O147" s="205"/>
      <c r="P147" s="774"/>
      <c r="Q147" s="341"/>
    </row>
    <row r="148" spans="1:17" ht="18" customHeight="1">
      <c r="A148" s="236">
        <v>11</v>
      </c>
      <c r="B148" s="258" t="s">
        <v>169</v>
      </c>
      <c r="C148" s="244">
        <v>4902580</v>
      </c>
      <c r="D148" s="92" t="s">
        <v>12</v>
      </c>
      <c r="E148" s="75" t="s">
        <v>300</v>
      </c>
      <c r="F148" s="234">
        <v>-100</v>
      </c>
      <c r="G148" s="247">
        <v>1071</v>
      </c>
      <c r="H148" s="248">
        <v>1071</v>
      </c>
      <c r="I148" s="205">
        <f>G148-H148</f>
        <v>0</v>
      </c>
      <c r="J148" s="205">
        <f>$F148*I148</f>
        <v>0</v>
      </c>
      <c r="K148" s="774">
        <f>J148/1000000</f>
        <v>0</v>
      </c>
      <c r="L148" s="247">
        <v>5253</v>
      </c>
      <c r="M148" s="248">
        <v>5329</v>
      </c>
      <c r="N148" s="205">
        <f>L148-M148</f>
        <v>-76</v>
      </c>
      <c r="O148" s="205">
        <f>$F148*N148</f>
        <v>7600</v>
      </c>
      <c r="P148" s="774">
        <f>O148/1000000</f>
        <v>7.6E-3</v>
      </c>
      <c r="Q148" s="341"/>
    </row>
    <row r="149" spans="1:17" ht="18" customHeight="1">
      <c r="A149" s="236">
        <v>12</v>
      </c>
      <c r="B149" s="258" t="s">
        <v>170</v>
      </c>
      <c r="C149" s="244">
        <v>4902544</v>
      </c>
      <c r="D149" s="92" t="s">
        <v>12</v>
      </c>
      <c r="E149" s="75" t="s">
        <v>300</v>
      </c>
      <c r="F149" s="234">
        <v>-100</v>
      </c>
      <c r="G149" s="247">
        <v>6705</v>
      </c>
      <c r="H149" s="248">
        <v>6720</v>
      </c>
      <c r="I149" s="205">
        <f>G149-H149</f>
        <v>-15</v>
      </c>
      <c r="J149" s="205">
        <f>$F149*I149</f>
        <v>1500</v>
      </c>
      <c r="K149" s="774">
        <f>J149/1000000</f>
        <v>1.5E-3</v>
      </c>
      <c r="L149" s="247">
        <v>8874</v>
      </c>
      <c r="M149" s="248">
        <v>8798</v>
      </c>
      <c r="N149" s="205">
        <f>L149-M149</f>
        <v>76</v>
      </c>
      <c r="O149" s="205">
        <f>$F149*N149</f>
        <v>-7600</v>
      </c>
      <c r="P149" s="774">
        <f>O149/1000000</f>
        <v>-7.6E-3</v>
      </c>
      <c r="Q149" s="341"/>
    </row>
    <row r="150" spans="1:17" ht="18">
      <c r="A150" s="347">
        <v>13</v>
      </c>
      <c r="B150" s="348" t="s">
        <v>494</v>
      </c>
      <c r="C150" s="349">
        <v>4864793</v>
      </c>
      <c r="D150" s="125" t="s">
        <v>12</v>
      </c>
      <c r="E150" s="126" t="s">
        <v>300</v>
      </c>
      <c r="F150" s="350">
        <v>-200</v>
      </c>
      <c r="G150" s="247">
        <v>999863</v>
      </c>
      <c r="H150" s="248">
        <v>999877</v>
      </c>
      <c r="I150" s="327">
        <f>G150-H150</f>
        <v>-14</v>
      </c>
      <c r="J150" s="327">
        <f>$F150*I150</f>
        <v>2800</v>
      </c>
      <c r="K150" s="775">
        <f>J150/1000000</f>
        <v>2.8E-3</v>
      </c>
      <c r="L150" s="247">
        <v>999993</v>
      </c>
      <c r="M150" s="248">
        <v>999993</v>
      </c>
      <c r="N150" s="327">
        <f>L150-M150</f>
        <v>0</v>
      </c>
      <c r="O150" s="327">
        <f>$F150*N150</f>
        <v>0</v>
      </c>
      <c r="P150" s="775">
        <f>O150/1000000</f>
        <v>0</v>
      </c>
      <c r="Q150" s="550" t="s">
        <v>531</v>
      </c>
    </row>
    <row r="151" spans="1:17" ht="18" customHeight="1">
      <c r="A151" s="236"/>
      <c r="B151" s="260" t="s">
        <v>166</v>
      </c>
      <c r="C151" s="244"/>
      <c r="D151" s="66"/>
      <c r="E151" s="66"/>
      <c r="F151" s="230"/>
      <c r="G151" s="247"/>
      <c r="H151" s="248"/>
      <c r="I151" s="205"/>
      <c r="J151" s="205"/>
      <c r="K151" s="774"/>
      <c r="L151" s="247"/>
      <c r="M151" s="248"/>
      <c r="N151" s="205"/>
      <c r="O151" s="205"/>
      <c r="P151" s="774"/>
      <c r="Q151" s="341"/>
    </row>
    <row r="152" spans="1:17" ht="18" customHeight="1">
      <c r="A152" s="236"/>
      <c r="B152" s="259" t="s">
        <v>171</v>
      </c>
      <c r="C152" s="244"/>
      <c r="D152" s="92"/>
      <c r="E152" s="92"/>
      <c r="F152" s="230"/>
      <c r="G152" s="247"/>
      <c r="H152" s="248"/>
      <c r="I152" s="205"/>
      <c r="J152" s="205"/>
      <c r="K152" s="774"/>
      <c r="L152" s="247"/>
      <c r="M152" s="248"/>
      <c r="N152" s="205"/>
      <c r="O152" s="205"/>
      <c r="P152" s="774"/>
      <c r="Q152" s="341"/>
    </row>
    <row r="153" spans="1:17" ht="18" customHeight="1">
      <c r="A153" s="236">
        <v>14</v>
      </c>
      <c r="B153" s="258" t="s">
        <v>349</v>
      </c>
      <c r="C153" s="244">
        <v>4902557</v>
      </c>
      <c r="D153" s="92" t="s">
        <v>12</v>
      </c>
      <c r="E153" s="75" t="s">
        <v>300</v>
      </c>
      <c r="F153" s="234">
        <v>1875</v>
      </c>
      <c r="G153" s="247">
        <v>999944</v>
      </c>
      <c r="H153" s="248">
        <v>999944</v>
      </c>
      <c r="I153" s="205">
        <f>G153-H153</f>
        <v>0</v>
      </c>
      <c r="J153" s="205">
        <f>$F153*I153</f>
        <v>0</v>
      </c>
      <c r="K153" s="774">
        <f>J153/1000000</f>
        <v>0</v>
      </c>
      <c r="L153" s="247">
        <v>999978</v>
      </c>
      <c r="M153" s="248">
        <v>999978</v>
      </c>
      <c r="N153" s="205">
        <f>L153-M153</f>
        <v>0</v>
      </c>
      <c r="O153" s="205">
        <f>$F153*N153</f>
        <v>0</v>
      </c>
      <c r="P153" s="774">
        <f>O153/1000000</f>
        <v>0</v>
      </c>
      <c r="Q153" s="539"/>
    </row>
    <row r="154" spans="1:17" ht="18" customHeight="1">
      <c r="A154" s="236">
        <v>15</v>
      </c>
      <c r="B154" s="258" t="s">
        <v>352</v>
      </c>
      <c r="C154" s="244">
        <v>4865114</v>
      </c>
      <c r="D154" s="92" t="s">
        <v>12</v>
      </c>
      <c r="E154" s="75" t="s">
        <v>300</v>
      </c>
      <c r="F154" s="234">
        <v>833.33</v>
      </c>
      <c r="G154" s="247">
        <v>999921</v>
      </c>
      <c r="H154" s="248">
        <v>999921</v>
      </c>
      <c r="I154" s="342">
        <f>G154-H154</f>
        <v>0</v>
      </c>
      <c r="J154" s="342">
        <f>$F154*I154</f>
        <v>0</v>
      </c>
      <c r="K154" s="776">
        <f>J154/1000000</f>
        <v>0</v>
      </c>
      <c r="L154" s="247">
        <v>999849</v>
      </c>
      <c r="M154" s="248">
        <v>999851</v>
      </c>
      <c r="N154" s="199">
        <f>L154-M154</f>
        <v>-2</v>
      </c>
      <c r="O154" s="199">
        <f>$F154*N154</f>
        <v>-1666.66</v>
      </c>
      <c r="P154" s="786">
        <f>O154/1000000</f>
        <v>-1.6666600000000001E-3</v>
      </c>
      <c r="Q154" s="346"/>
    </row>
    <row r="155" spans="1:17" ht="18" customHeight="1">
      <c r="A155" s="236">
        <v>16</v>
      </c>
      <c r="B155" s="258" t="s">
        <v>110</v>
      </c>
      <c r="C155" s="244">
        <v>4864822</v>
      </c>
      <c r="D155" s="92" t="s">
        <v>12</v>
      </c>
      <c r="E155" s="75" t="s">
        <v>300</v>
      </c>
      <c r="F155" s="234">
        <v>100</v>
      </c>
      <c r="G155" s="247">
        <v>999999</v>
      </c>
      <c r="H155" s="248">
        <v>999812</v>
      </c>
      <c r="I155" s="205">
        <f>G155-H155</f>
        <v>187</v>
      </c>
      <c r="J155" s="205">
        <f>$F155*I155</f>
        <v>18700</v>
      </c>
      <c r="K155" s="774">
        <f>J155/1000000</f>
        <v>1.8700000000000001E-2</v>
      </c>
      <c r="L155" s="247">
        <v>999999</v>
      </c>
      <c r="M155" s="248">
        <v>999958</v>
      </c>
      <c r="N155" s="205">
        <f>L155-M155</f>
        <v>41</v>
      </c>
      <c r="O155" s="205">
        <f>$F155*N155</f>
        <v>4100</v>
      </c>
      <c r="P155" s="774">
        <f>O155/1000000</f>
        <v>4.1000000000000003E-3</v>
      </c>
      <c r="Q155" s="341"/>
    </row>
    <row r="156" spans="1:17" ht="18" customHeight="1">
      <c r="A156" s="236"/>
      <c r="B156" s="258"/>
      <c r="C156" s="244"/>
      <c r="D156" s="92"/>
      <c r="E156" s="75"/>
      <c r="F156" s="234">
        <v>100</v>
      </c>
      <c r="G156" s="247">
        <v>531</v>
      </c>
      <c r="H156" s="248">
        <v>0</v>
      </c>
      <c r="I156" s="205">
        <f>G156-H156</f>
        <v>531</v>
      </c>
      <c r="J156" s="205">
        <f>$F156*I156</f>
        <v>53100</v>
      </c>
      <c r="K156" s="774">
        <f>J156/1000000</f>
        <v>5.3100000000000001E-2</v>
      </c>
      <c r="L156" s="247">
        <v>96</v>
      </c>
      <c r="M156" s="248">
        <v>0</v>
      </c>
      <c r="N156" s="205">
        <f>L156-M156</f>
        <v>96</v>
      </c>
      <c r="O156" s="205">
        <f>$F156*N156</f>
        <v>9600</v>
      </c>
      <c r="P156" s="774">
        <f>O156/1000000</f>
        <v>9.5999999999999992E-3</v>
      </c>
      <c r="Q156" s="341"/>
    </row>
    <row r="157" spans="1:17" ht="18" customHeight="1">
      <c r="A157" s="236"/>
      <c r="B157" s="259" t="s">
        <v>172</v>
      </c>
      <c r="C157" s="244"/>
      <c r="D157" s="92"/>
      <c r="E157" s="92"/>
      <c r="F157" s="234"/>
      <c r="G157" s="247"/>
      <c r="H157" s="248"/>
      <c r="I157" s="205"/>
      <c r="J157" s="205"/>
      <c r="K157" s="774"/>
      <c r="L157" s="247"/>
      <c r="M157" s="248"/>
      <c r="N157" s="205"/>
      <c r="O157" s="205"/>
      <c r="P157" s="774"/>
      <c r="Q157" s="341"/>
    </row>
    <row r="158" spans="1:17" ht="18" customHeight="1">
      <c r="A158" s="236">
        <v>17</v>
      </c>
      <c r="B158" s="258" t="s">
        <v>431</v>
      </c>
      <c r="C158" s="244">
        <v>4865138</v>
      </c>
      <c r="D158" s="92" t="s">
        <v>12</v>
      </c>
      <c r="E158" s="75" t="s">
        <v>300</v>
      </c>
      <c r="F158" s="234">
        <v>-625</v>
      </c>
      <c r="G158" s="247">
        <v>673</v>
      </c>
      <c r="H158" s="248">
        <v>668</v>
      </c>
      <c r="I158" s="205">
        <f>G158-H158</f>
        <v>5</v>
      </c>
      <c r="J158" s="205">
        <f>$F158*I158</f>
        <v>-3125</v>
      </c>
      <c r="K158" s="774">
        <f>J158/1000000</f>
        <v>-3.1250000000000002E-3</v>
      </c>
      <c r="L158" s="247">
        <v>12375</v>
      </c>
      <c r="M158" s="248">
        <v>12354</v>
      </c>
      <c r="N158" s="205">
        <f>L158-M158</f>
        <v>21</v>
      </c>
      <c r="O158" s="205">
        <f>$F158*N158</f>
        <v>-13125</v>
      </c>
      <c r="P158" s="774">
        <f>O158/1000000</f>
        <v>-1.3125E-2</v>
      </c>
      <c r="Q158" s="341" t="s">
        <v>537</v>
      </c>
    </row>
    <row r="159" spans="1:17" ht="18" customHeight="1">
      <c r="A159" s="236"/>
      <c r="B159" s="260" t="s">
        <v>46</v>
      </c>
      <c r="C159" s="234"/>
      <c r="D159" s="66"/>
      <c r="E159" s="66"/>
      <c r="F159" s="234"/>
      <c r="G159" s="247"/>
      <c r="H159" s="248"/>
      <c r="I159" s="205"/>
      <c r="J159" s="205"/>
      <c r="K159" s="774"/>
      <c r="L159" s="247"/>
      <c r="M159" s="248"/>
      <c r="N159" s="205"/>
      <c r="O159" s="205"/>
      <c r="P159" s="774"/>
      <c r="Q159" s="341"/>
    </row>
    <row r="160" spans="1:17" ht="18" customHeight="1">
      <c r="A160" s="236"/>
      <c r="B160" s="260" t="s">
        <v>47</v>
      </c>
      <c r="C160" s="234"/>
      <c r="D160" s="66"/>
      <c r="E160" s="66"/>
      <c r="F160" s="234"/>
      <c r="G160" s="247"/>
      <c r="H160" s="248"/>
      <c r="I160" s="205"/>
      <c r="J160" s="205"/>
      <c r="K160" s="774"/>
      <c r="L160" s="247"/>
      <c r="M160" s="248"/>
      <c r="N160" s="205"/>
      <c r="O160" s="205"/>
      <c r="P160" s="774"/>
      <c r="Q160" s="341"/>
    </row>
    <row r="161" spans="1:17" ht="18" customHeight="1">
      <c r="A161" s="236"/>
      <c r="B161" s="260" t="s">
        <v>48</v>
      </c>
      <c r="C161" s="234"/>
      <c r="D161" s="66"/>
      <c r="E161" s="66"/>
      <c r="F161" s="234"/>
      <c r="G161" s="247"/>
      <c r="H161" s="248"/>
      <c r="I161" s="205"/>
      <c r="J161" s="205"/>
      <c r="K161" s="774"/>
      <c r="L161" s="247"/>
      <c r="M161" s="248"/>
      <c r="N161" s="205"/>
      <c r="O161" s="205"/>
      <c r="P161" s="774"/>
      <c r="Q161" s="341"/>
    </row>
    <row r="162" spans="1:17" ht="17.25" customHeight="1">
      <c r="A162" s="236">
        <v>18</v>
      </c>
      <c r="B162" s="258" t="s">
        <v>49</v>
      </c>
      <c r="C162" s="244">
        <v>4865065</v>
      </c>
      <c r="D162" s="92" t="s">
        <v>12</v>
      </c>
      <c r="E162" s="75" t="s">
        <v>300</v>
      </c>
      <c r="F162" s="244">
        <v>-266.66699999999997</v>
      </c>
      <c r="G162" s="247">
        <v>0</v>
      </c>
      <c r="H162" s="248">
        <v>0</v>
      </c>
      <c r="I162" s="205">
        <f>G162-H162</f>
        <v>0</v>
      </c>
      <c r="J162" s="205">
        <f>$F162*I162</f>
        <v>0</v>
      </c>
      <c r="K162" s="774">
        <f>J162/1000000</f>
        <v>0</v>
      </c>
      <c r="L162" s="247">
        <v>999995</v>
      </c>
      <c r="M162" s="248">
        <v>999995</v>
      </c>
      <c r="N162" s="205">
        <f>L162-M162</f>
        <v>0</v>
      </c>
      <c r="O162" s="205">
        <f>$F162*N162</f>
        <v>0</v>
      </c>
      <c r="P162" s="774">
        <f>O162/1000000</f>
        <v>0</v>
      </c>
      <c r="Q162" s="561"/>
    </row>
    <row r="163" spans="1:17" ht="18" customHeight="1">
      <c r="A163" s="236">
        <v>19</v>
      </c>
      <c r="B163" s="258" t="s">
        <v>50</v>
      </c>
      <c r="C163" s="244">
        <v>4902541</v>
      </c>
      <c r="D163" s="92" t="s">
        <v>12</v>
      </c>
      <c r="E163" s="75" t="s">
        <v>300</v>
      </c>
      <c r="F163" s="234">
        <v>-100</v>
      </c>
      <c r="G163" s="247">
        <v>999482</v>
      </c>
      <c r="H163" s="248">
        <v>999482</v>
      </c>
      <c r="I163" s="205">
        <f>G163-H163</f>
        <v>0</v>
      </c>
      <c r="J163" s="205">
        <f>$F163*I163</f>
        <v>0</v>
      </c>
      <c r="K163" s="774">
        <f>J163/1000000</f>
        <v>0</v>
      </c>
      <c r="L163" s="247">
        <v>999486</v>
      </c>
      <c r="M163" s="248">
        <v>999486</v>
      </c>
      <c r="N163" s="205">
        <f>L163-M163</f>
        <v>0</v>
      </c>
      <c r="O163" s="205">
        <f>$F163*N163</f>
        <v>0</v>
      </c>
      <c r="P163" s="774">
        <f>O163/1000000</f>
        <v>0</v>
      </c>
      <c r="Q163" s="341"/>
    </row>
    <row r="164" spans="1:17" ht="18" customHeight="1">
      <c r="A164" s="236">
        <v>20</v>
      </c>
      <c r="B164" s="258" t="s">
        <v>51</v>
      </c>
      <c r="C164" s="244">
        <v>4902539</v>
      </c>
      <c r="D164" s="92" t="s">
        <v>12</v>
      </c>
      <c r="E164" s="75" t="s">
        <v>300</v>
      </c>
      <c r="F164" s="234">
        <v>-100</v>
      </c>
      <c r="G164" s="247">
        <v>3114</v>
      </c>
      <c r="H164" s="248">
        <v>3118</v>
      </c>
      <c r="I164" s="205">
        <f>G164-H164</f>
        <v>-4</v>
      </c>
      <c r="J164" s="205">
        <f>$F164*I164</f>
        <v>400</v>
      </c>
      <c r="K164" s="774">
        <f>J164/1000000</f>
        <v>4.0000000000000002E-4</v>
      </c>
      <c r="L164" s="247">
        <v>37019</v>
      </c>
      <c r="M164" s="248">
        <v>36983</v>
      </c>
      <c r="N164" s="205">
        <f>L164-M164</f>
        <v>36</v>
      </c>
      <c r="O164" s="205">
        <f>$F164*N164</f>
        <v>-3600</v>
      </c>
      <c r="P164" s="774">
        <f>O164/1000000</f>
        <v>-3.5999999999999999E-3</v>
      </c>
      <c r="Q164" s="341"/>
    </row>
    <row r="165" spans="1:17" ht="18" customHeight="1">
      <c r="A165" s="236"/>
      <c r="B165" s="259" t="s">
        <v>52</v>
      </c>
      <c r="C165" s="244"/>
      <c r="D165" s="92"/>
      <c r="E165" s="92"/>
      <c r="F165" s="234"/>
      <c r="G165" s="247"/>
      <c r="H165" s="248"/>
      <c r="I165" s="205"/>
      <c r="J165" s="205"/>
      <c r="K165" s="774"/>
      <c r="L165" s="247"/>
      <c r="M165" s="248"/>
      <c r="N165" s="205"/>
      <c r="O165" s="205"/>
      <c r="P165" s="774"/>
      <c r="Q165" s="341"/>
    </row>
    <row r="166" spans="1:17" ht="18" customHeight="1">
      <c r="A166" s="236">
        <v>21</v>
      </c>
      <c r="B166" s="258" t="s">
        <v>53</v>
      </c>
      <c r="C166" s="244">
        <v>4902591</v>
      </c>
      <c r="D166" s="92" t="s">
        <v>12</v>
      </c>
      <c r="E166" s="75" t="s">
        <v>300</v>
      </c>
      <c r="F166" s="234">
        <v>-1333</v>
      </c>
      <c r="G166" s="247">
        <v>730</v>
      </c>
      <c r="H166" s="248">
        <v>739</v>
      </c>
      <c r="I166" s="205">
        <f t="shared" ref="I166:I171" si="21">G166-H166</f>
        <v>-9</v>
      </c>
      <c r="J166" s="205">
        <f t="shared" ref="J166:J171" si="22">$F166*I166</f>
        <v>11997</v>
      </c>
      <c r="K166" s="774">
        <f t="shared" ref="K166:K171" si="23">J166/1000000</f>
        <v>1.1997000000000001E-2</v>
      </c>
      <c r="L166" s="247">
        <v>638</v>
      </c>
      <c r="M166" s="248">
        <v>639</v>
      </c>
      <c r="N166" s="205">
        <f t="shared" ref="N166:N171" si="24">L166-M166</f>
        <v>-1</v>
      </c>
      <c r="O166" s="205">
        <f t="shared" ref="O166:O171" si="25">$F166*N166</f>
        <v>1333</v>
      </c>
      <c r="P166" s="774">
        <f t="shared" ref="P166:P171" si="26">O166/1000000</f>
        <v>1.333E-3</v>
      </c>
      <c r="Q166" s="341"/>
    </row>
    <row r="167" spans="1:17" ht="18" customHeight="1">
      <c r="A167" s="236">
        <v>22</v>
      </c>
      <c r="B167" s="258" t="s">
        <v>54</v>
      </c>
      <c r="C167" s="244">
        <v>4902528</v>
      </c>
      <c r="D167" s="92" t="s">
        <v>12</v>
      </c>
      <c r="E167" s="75" t="s">
        <v>300</v>
      </c>
      <c r="F167" s="234">
        <v>-100</v>
      </c>
      <c r="G167" s="247">
        <v>305</v>
      </c>
      <c r="H167" s="248">
        <v>304</v>
      </c>
      <c r="I167" s="205">
        <f>G167-H167</f>
        <v>1</v>
      </c>
      <c r="J167" s="205">
        <f>$F167*I167</f>
        <v>-100</v>
      </c>
      <c r="K167" s="774">
        <f>J167/1000000</f>
        <v>-1E-4</v>
      </c>
      <c r="L167" s="247">
        <v>4918</v>
      </c>
      <c r="M167" s="248">
        <v>4917</v>
      </c>
      <c r="N167" s="205">
        <f>L167-M167</f>
        <v>1</v>
      </c>
      <c r="O167" s="205">
        <f>$F167*N167</f>
        <v>-100</v>
      </c>
      <c r="P167" s="774">
        <f>O167/1000000</f>
        <v>-1E-4</v>
      </c>
      <c r="Q167" s="341"/>
    </row>
    <row r="168" spans="1:17" ht="18" customHeight="1">
      <c r="A168" s="236">
        <v>23</v>
      </c>
      <c r="B168" s="258" t="s">
        <v>55</v>
      </c>
      <c r="C168" s="244">
        <v>4902523</v>
      </c>
      <c r="D168" s="92" t="s">
        <v>12</v>
      </c>
      <c r="E168" s="75" t="s">
        <v>300</v>
      </c>
      <c r="F168" s="234">
        <v>-100</v>
      </c>
      <c r="G168" s="247">
        <v>999803</v>
      </c>
      <c r="H168" s="248">
        <v>999803</v>
      </c>
      <c r="I168" s="205">
        <f t="shared" si="21"/>
        <v>0</v>
      </c>
      <c r="J168" s="205">
        <f t="shared" si="22"/>
        <v>0</v>
      </c>
      <c r="K168" s="774">
        <f t="shared" si="23"/>
        <v>0</v>
      </c>
      <c r="L168" s="247">
        <v>999942</v>
      </c>
      <c r="M168" s="248">
        <v>999942</v>
      </c>
      <c r="N168" s="205">
        <f t="shared" si="24"/>
        <v>0</v>
      </c>
      <c r="O168" s="205">
        <f t="shared" si="25"/>
        <v>0</v>
      </c>
      <c r="P168" s="774">
        <f t="shared" si="26"/>
        <v>0</v>
      </c>
      <c r="Q168" s="341"/>
    </row>
    <row r="169" spans="1:17" ht="18" customHeight="1">
      <c r="A169" s="236">
        <v>24</v>
      </c>
      <c r="B169" s="258" t="s">
        <v>56</v>
      </c>
      <c r="C169" s="244">
        <v>4865093</v>
      </c>
      <c r="D169" s="92" t="s">
        <v>12</v>
      </c>
      <c r="E169" s="75" t="s">
        <v>300</v>
      </c>
      <c r="F169" s="234">
        <v>-100</v>
      </c>
      <c r="G169" s="247">
        <v>0</v>
      </c>
      <c r="H169" s="248">
        <v>0</v>
      </c>
      <c r="I169" s="205">
        <f>G169-H169</f>
        <v>0</v>
      </c>
      <c r="J169" s="205">
        <f>$F169*I169</f>
        <v>0</v>
      </c>
      <c r="K169" s="774">
        <f>J169/1000000</f>
        <v>0</v>
      </c>
      <c r="L169" s="247">
        <v>0</v>
      </c>
      <c r="M169" s="248">
        <v>0</v>
      </c>
      <c r="N169" s="205">
        <f>L169-M169</f>
        <v>0</v>
      </c>
      <c r="O169" s="205">
        <f>$F169*N169</f>
        <v>0</v>
      </c>
      <c r="P169" s="774">
        <f>O169/1000000</f>
        <v>0</v>
      </c>
      <c r="Q169" s="341"/>
    </row>
    <row r="170" spans="1:17" ht="18" customHeight="1">
      <c r="A170" s="236">
        <v>25</v>
      </c>
      <c r="B170" s="235" t="s">
        <v>57</v>
      </c>
      <c r="C170" s="234">
        <v>4902548</v>
      </c>
      <c r="D170" s="66" t="s">
        <v>12</v>
      </c>
      <c r="E170" s="75" t="s">
        <v>300</v>
      </c>
      <c r="F170" s="234">
        <v>-100</v>
      </c>
      <c r="G170" s="247">
        <v>0</v>
      </c>
      <c r="H170" s="248">
        <v>0</v>
      </c>
      <c r="I170" s="205">
        <f t="shared" si="21"/>
        <v>0</v>
      </c>
      <c r="J170" s="205">
        <f t="shared" si="22"/>
        <v>0</v>
      </c>
      <c r="K170" s="774">
        <f t="shared" si="23"/>
        <v>0</v>
      </c>
      <c r="L170" s="247">
        <v>0</v>
      </c>
      <c r="M170" s="248">
        <v>0</v>
      </c>
      <c r="N170" s="205">
        <f t="shared" si="24"/>
        <v>0</v>
      </c>
      <c r="O170" s="205">
        <f t="shared" si="25"/>
        <v>0</v>
      </c>
      <c r="P170" s="774">
        <f t="shared" si="26"/>
        <v>0</v>
      </c>
      <c r="Q170" s="341"/>
    </row>
    <row r="171" spans="1:17" ht="18" customHeight="1">
      <c r="A171" s="236">
        <v>26</v>
      </c>
      <c r="B171" s="235" t="s">
        <v>58</v>
      </c>
      <c r="C171" s="234">
        <v>4902564</v>
      </c>
      <c r="D171" s="66" t="s">
        <v>12</v>
      </c>
      <c r="E171" s="75" t="s">
        <v>300</v>
      </c>
      <c r="F171" s="234">
        <v>-100</v>
      </c>
      <c r="G171" s="247">
        <v>1814</v>
      </c>
      <c r="H171" s="248">
        <v>1793</v>
      </c>
      <c r="I171" s="205">
        <f t="shared" si="21"/>
        <v>21</v>
      </c>
      <c r="J171" s="205">
        <f t="shared" si="22"/>
        <v>-2100</v>
      </c>
      <c r="K171" s="774">
        <f t="shared" si="23"/>
        <v>-2.0999999999999999E-3</v>
      </c>
      <c r="L171" s="247">
        <v>15083</v>
      </c>
      <c r="M171" s="248">
        <v>14855</v>
      </c>
      <c r="N171" s="205">
        <f t="shared" si="24"/>
        <v>228</v>
      </c>
      <c r="O171" s="205">
        <f t="shared" si="25"/>
        <v>-22800</v>
      </c>
      <c r="P171" s="774">
        <f t="shared" si="26"/>
        <v>-2.2800000000000001E-2</v>
      </c>
      <c r="Q171" s="341"/>
    </row>
    <row r="172" spans="1:17" ht="18" customHeight="1">
      <c r="A172" s="236"/>
      <c r="B172" s="260" t="s">
        <v>71</v>
      </c>
      <c r="C172" s="234"/>
      <c r="D172" s="66"/>
      <c r="E172" s="66"/>
      <c r="F172" s="234"/>
      <c r="G172" s="247"/>
      <c r="H172" s="248"/>
      <c r="I172" s="205"/>
      <c r="J172" s="205"/>
      <c r="K172" s="774"/>
      <c r="L172" s="247"/>
      <c r="M172" s="248"/>
      <c r="N172" s="205"/>
      <c r="O172" s="205"/>
      <c r="P172" s="774"/>
      <c r="Q172" s="341"/>
    </row>
    <row r="173" spans="1:17" ht="18" customHeight="1">
      <c r="A173" s="236">
        <v>27</v>
      </c>
      <c r="B173" s="235" t="s">
        <v>72</v>
      </c>
      <c r="C173" s="234">
        <v>4902529</v>
      </c>
      <c r="D173" s="66" t="s">
        <v>12</v>
      </c>
      <c r="E173" s="75" t="s">
        <v>300</v>
      </c>
      <c r="F173" s="234">
        <v>400</v>
      </c>
      <c r="G173" s="247">
        <v>999962</v>
      </c>
      <c r="H173" s="248">
        <v>999993</v>
      </c>
      <c r="I173" s="205">
        <f>G173-H173</f>
        <v>-31</v>
      </c>
      <c r="J173" s="205">
        <f>$F173*I173</f>
        <v>-12400</v>
      </c>
      <c r="K173" s="774">
        <f>J173/1000000</f>
        <v>-1.24E-2</v>
      </c>
      <c r="L173" s="247">
        <v>999964</v>
      </c>
      <c r="M173" s="248">
        <v>999967</v>
      </c>
      <c r="N173" s="205">
        <f>L173-M173</f>
        <v>-3</v>
      </c>
      <c r="O173" s="205">
        <f>$F173*N173</f>
        <v>-1200</v>
      </c>
      <c r="P173" s="774">
        <f>O173/1000000</f>
        <v>-1.1999999999999999E-3</v>
      </c>
      <c r="Q173" s="341"/>
    </row>
    <row r="174" spans="1:17" ht="18" customHeight="1">
      <c r="A174" s="236">
        <v>28</v>
      </c>
      <c r="B174" s="235" t="s">
        <v>73</v>
      </c>
      <c r="C174" s="234">
        <v>4902525</v>
      </c>
      <c r="D174" s="66" t="s">
        <v>12</v>
      </c>
      <c r="E174" s="75" t="s">
        <v>300</v>
      </c>
      <c r="F174" s="234">
        <v>-400</v>
      </c>
      <c r="G174" s="247">
        <v>999896</v>
      </c>
      <c r="H174" s="248">
        <v>999896</v>
      </c>
      <c r="I174" s="205">
        <f>G174-H174</f>
        <v>0</v>
      </c>
      <c r="J174" s="205">
        <f>$F174*I174</f>
        <v>0</v>
      </c>
      <c r="K174" s="774">
        <f>J174/1000000</f>
        <v>0</v>
      </c>
      <c r="L174" s="247">
        <v>999460</v>
      </c>
      <c r="M174" s="248">
        <v>999460</v>
      </c>
      <c r="N174" s="205">
        <f>L174-M174</f>
        <v>0</v>
      </c>
      <c r="O174" s="205">
        <f>$F174*N174</f>
        <v>0</v>
      </c>
      <c r="P174" s="774">
        <f>O174/1000000</f>
        <v>0</v>
      </c>
      <c r="Q174" s="341"/>
    </row>
    <row r="175" spans="1:17" ht="18" customHeight="1">
      <c r="A175" s="236"/>
      <c r="B175" s="252" t="s">
        <v>403</v>
      </c>
      <c r="C175" s="234"/>
      <c r="D175" s="66"/>
      <c r="E175" s="75"/>
      <c r="F175" s="234"/>
      <c r="G175" s="247"/>
      <c r="H175" s="248"/>
      <c r="I175" s="205"/>
      <c r="J175" s="205"/>
      <c r="K175" s="774"/>
      <c r="L175" s="247"/>
      <c r="M175" s="248"/>
      <c r="N175" s="205"/>
      <c r="O175" s="205"/>
      <c r="P175" s="774"/>
      <c r="Q175" s="710"/>
    </row>
    <row r="176" spans="1:17" ht="18" customHeight="1">
      <c r="A176" s="236">
        <v>29</v>
      </c>
      <c r="B176" s="879" t="s">
        <v>402</v>
      </c>
      <c r="C176" s="234">
        <v>4864994</v>
      </c>
      <c r="D176" s="66" t="s">
        <v>12</v>
      </c>
      <c r="E176" s="75" t="s">
        <v>300</v>
      </c>
      <c r="F176" s="234">
        <v>-800</v>
      </c>
      <c r="G176" s="247">
        <v>4129</v>
      </c>
      <c r="H176" s="248">
        <v>3632</v>
      </c>
      <c r="I176" s="205">
        <f>G176-H176</f>
        <v>497</v>
      </c>
      <c r="J176" s="205">
        <f>$F176*I176</f>
        <v>-397600</v>
      </c>
      <c r="K176" s="774">
        <f>J176/1000000</f>
        <v>-0.39760000000000001</v>
      </c>
      <c r="L176" s="247">
        <v>4365</v>
      </c>
      <c r="M176" s="248">
        <v>4332</v>
      </c>
      <c r="N176" s="205">
        <f>L176-M176</f>
        <v>33</v>
      </c>
      <c r="O176" s="205">
        <f>$F176*N176</f>
        <v>-26400</v>
      </c>
      <c r="P176" s="774">
        <f>O176/1000000</f>
        <v>-2.64E-2</v>
      </c>
      <c r="Q176" s="711"/>
    </row>
    <row r="177" spans="1:17" s="355" customFormat="1" ht="18">
      <c r="A177" s="706"/>
      <c r="B177" s="252" t="s">
        <v>404</v>
      </c>
      <c r="C177" s="225"/>
      <c r="D177" s="92"/>
      <c r="E177" s="75"/>
      <c r="F177" s="244"/>
      <c r="G177" s="247"/>
      <c r="H177" s="248"/>
      <c r="I177" s="234"/>
      <c r="J177" s="234"/>
      <c r="K177" s="757"/>
      <c r="L177" s="247"/>
      <c r="M177" s="248"/>
      <c r="N177" s="234"/>
      <c r="O177" s="234"/>
      <c r="P177" s="757"/>
      <c r="Q177" s="332"/>
    </row>
    <row r="178" spans="1:17" s="355" customFormat="1" ht="18">
      <c r="A178" s="706">
        <v>30</v>
      </c>
      <c r="B178" s="507" t="s">
        <v>409</v>
      </c>
      <c r="C178" s="225">
        <v>4864960</v>
      </c>
      <c r="D178" s="92" t="s">
        <v>12</v>
      </c>
      <c r="E178" s="75" t="s">
        <v>300</v>
      </c>
      <c r="F178" s="244">
        <v>-1000</v>
      </c>
      <c r="G178" s="247">
        <v>971734</v>
      </c>
      <c r="H178" s="248">
        <v>972792</v>
      </c>
      <c r="I178" s="248">
        <f>G178-H178</f>
        <v>-1058</v>
      </c>
      <c r="J178" s="248">
        <f>$F178*I178</f>
        <v>1058000</v>
      </c>
      <c r="K178" s="755">
        <f>J178/1000000</f>
        <v>1.0580000000000001</v>
      </c>
      <c r="L178" s="247">
        <v>1923</v>
      </c>
      <c r="M178" s="248">
        <v>1937</v>
      </c>
      <c r="N178" s="248">
        <f>L178-M178</f>
        <v>-14</v>
      </c>
      <c r="O178" s="248">
        <f>$F178*N178</f>
        <v>14000</v>
      </c>
      <c r="P178" s="750">
        <f>O178/1000000</f>
        <v>1.4E-2</v>
      </c>
      <c r="Q178" s="332"/>
    </row>
    <row r="179" spans="1:17" ht="18">
      <c r="A179" s="706">
        <v>31</v>
      </c>
      <c r="B179" s="507" t="s">
        <v>410</v>
      </c>
      <c r="C179" s="225">
        <v>5129960</v>
      </c>
      <c r="D179" s="92" t="s">
        <v>12</v>
      </c>
      <c r="E179" s="75" t="s">
        <v>300</v>
      </c>
      <c r="F179" s="705">
        <v>-281.25</v>
      </c>
      <c r="G179" s="247">
        <v>631</v>
      </c>
      <c r="H179" s="248">
        <v>631</v>
      </c>
      <c r="I179" s="248">
        <f>G179-H179</f>
        <v>0</v>
      </c>
      <c r="J179" s="248">
        <f>$F179*I179</f>
        <v>0</v>
      </c>
      <c r="K179" s="750">
        <f>J179/1000000</f>
        <v>0</v>
      </c>
      <c r="L179" s="247">
        <v>978</v>
      </c>
      <c r="M179" s="248">
        <v>978</v>
      </c>
      <c r="N179" s="248">
        <f>L179-M179</f>
        <v>0</v>
      </c>
      <c r="O179" s="248">
        <f>$F179*N179</f>
        <v>0</v>
      </c>
      <c r="P179" s="750">
        <f>O179/1000000</f>
        <v>0</v>
      </c>
      <c r="Q179" s="332"/>
    </row>
    <row r="180" spans="1:17" ht="18">
      <c r="A180" s="706"/>
      <c r="B180" s="260" t="s">
        <v>489</v>
      </c>
      <c r="C180" s="225"/>
      <c r="D180" s="92"/>
      <c r="E180" s="75"/>
      <c r="F180" s="356"/>
      <c r="G180" s="247"/>
      <c r="H180" s="248"/>
      <c r="I180" s="248"/>
      <c r="J180" s="248"/>
      <c r="K180" s="755"/>
      <c r="L180" s="247"/>
      <c r="M180" s="248"/>
      <c r="N180" s="248"/>
      <c r="O180" s="248"/>
      <c r="P180" s="755"/>
      <c r="Q180" s="332"/>
    </row>
    <row r="181" spans="1:17" ht="15">
      <c r="A181" s="706">
        <v>32</v>
      </c>
      <c r="B181" s="898" t="s">
        <v>490</v>
      </c>
      <c r="C181" s="686" t="s">
        <v>491</v>
      </c>
      <c r="D181" s="899" t="s">
        <v>432</v>
      </c>
      <c r="E181" s="735" t="s">
        <v>300</v>
      </c>
      <c r="F181" s="900">
        <v>-600</v>
      </c>
      <c r="G181" s="247">
        <v>1.98</v>
      </c>
      <c r="H181" s="248">
        <v>1.98</v>
      </c>
      <c r="I181" s="248">
        <f>G181-H181</f>
        <v>0</v>
      </c>
      <c r="J181" s="248">
        <f>$F181*I181</f>
        <v>0</v>
      </c>
      <c r="K181" s="750">
        <f>J181/1000000</f>
        <v>0</v>
      </c>
      <c r="L181" s="247">
        <v>94.46</v>
      </c>
      <c r="M181" s="248">
        <v>102.2</v>
      </c>
      <c r="N181" s="248">
        <f>L181-M181</f>
        <v>-7.7400000000000091</v>
      </c>
      <c r="O181" s="248">
        <f>$F181*N181</f>
        <v>4644.0000000000055</v>
      </c>
      <c r="P181" s="750">
        <f>O181/1000000</f>
        <v>4.6440000000000058E-3</v>
      </c>
      <c r="Q181" s="332"/>
    </row>
    <row r="182" spans="1:17" ht="16.5">
      <c r="A182" s="236">
        <v>33</v>
      </c>
      <c r="B182" s="898" t="s">
        <v>492</v>
      </c>
      <c r="C182" s="686" t="s">
        <v>488</v>
      </c>
      <c r="D182" s="899" t="s">
        <v>432</v>
      </c>
      <c r="E182" s="735" t="s">
        <v>300</v>
      </c>
      <c r="F182" s="900">
        <v>-3000</v>
      </c>
      <c r="G182" s="247">
        <v>1.54</v>
      </c>
      <c r="H182" s="248">
        <v>1.46</v>
      </c>
      <c r="I182" s="248">
        <f>G182-H182</f>
        <v>8.0000000000000071E-2</v>
      </c>
      <c r="J182" s="248">
        <f>$F182*I182</f>
        <v>-240.00000000000023</v>
      </c>
      <c r="K182" s="750">
        <f>J182/1000000</f>
        <v>-2.4000000000000022E-4</v>
      </c>
      <c r="L182" s="247">
        <v>82.33</v>
      </c>
      <c r="M182" s="248">
        <v>78.180000000000007</v>
      </c>
      <c r="N182" s="248">
        <f>L182-M182</f>
        <v>4.1499999999999915</v>
      </c>
      <c r="O182" s="248">
        <f>$F182*N182</f>
        <v>-12449.999999999975</v>
      </c>
      <c r="P182" s="750">
        <f>O182/1000000</f>
        <v>-1.2449999999999975E-2</v>
      </c>
      <c r="Q182" s="332"/>
    </row>
    <row r="183" spans="1:17" ht="16.5">
      <c r="A183" s="234">
        <v>34</v>
      </c>
      <c r="B183" s="898" t="s">
        <v>524</v>
      </c>
      <c r="C183" s="686" t="s">
        <v>523</v>
      </c>
      <c r="D183" s="899" t="s">
        <v>432</v>
      </c>
      <c r="E183" s="735" t="s">
        <v>300</v>
      </c>
      <c r="F183" s="900">
        <v>-3000</v>
      </c>
      <c r="G183" s="247">
        <v>0.04</v>
      </c>
      <c r="H183" s="248">
        <v>0.05</v>
      </c>
      <c r="I183" s="248">
        <f>G183-H183</f>
        <v>-1.0000000000000002E-2</v>
      </c>
      <c r="J183" s="248">
        <f>$F183*I183</f>
        <v>30.000000000000007</v>
      </c>
      <c r="K183" s="750">
        <f>J183/1000000</f>
        <v>3.0000000000000008E-5</v>
      </c>
      <c r="L183" s="247">
        <v>2.12</v>
      </c>
      <c r="M183" s="248">
        <v>0.81</v>
      </c>
      <c r="N183" s="248">
        <f>L183-M183</f>
        <v>1.31</v>
      </c>
      <c r="O183" s="248">
        <f>$F183*N183</f>
        <v>-3930</v>
      </c>
      <c r="P183" s="750">
        <f>O183/1000000</f>
        <v>-3.9300000000000003E-3</v>
      </c>
      <c r="Q183" s="332"/>
    </row>
    <row r="184" spans="1:17" ht="16.5">
      <c r="A184" s="234"/>
      <c r="B184" s="260" t="s">
        <v>517</v>
      </c>
      <c r="C184" s="686"/>
      <c r="D184" s="899"/>
      <c r="E184" s="735"/>
      <c r="F184" s="686"/>
      <c r="G184" s="247"/>
      <c r="H184" s="248"/>
      <c r="I184" s="248"/>
      <c r="J184" s="248"/>
      <c r="K184" s="755"/>
      <c r="L184" s="247"/>
      <c r="M184" s="248"/>
      <c r="N184" s="248"/>
      <c r="O184" s="248"/>
      <c r="P184" s="755"/>
      <c r="Q184" s="332"/>
    </row>
    <row r="185" spans="1:17" ht="18" customHeight="1" thickBot="1">
      <c r="A185" s="712">
        <v>35</v>
      </c>
      <c r="B185" s="945" t="s">
        <v>162</v>
      </c>
      <c r="C185" s="686">
        <v>4902572</v>
      </c>
      <c r="D185" s="92" t="s">
        <v>12</v>
      </c>
      <c r="E185" s="735" t="s">
        <v>300</v>
      </c>
      <c r="F185" s="686">
        <v>100</v>
      </c>
      <c r="G185" s="247">
        <v>80</v>
      </c>
      <c r="H185" s="248">
        <v>80</v>
      </c>
      <c r="I185" s="248">
        <f>G185-H185</f>
        <v>0</v>
      </c>
      <c r="J185" s="248">
        <f>$F185*I185</f>
        <v>0</v>
      </c>
      <c r="K185" s="750">
        <f>J185/1000000</f>
        <v>0</v>
      </c>
      <c r="L185" s="247">
        <v>999792</v>
      </c>
      <c r="M185" s="248">
        <v>999597</v>
      </c>
      <c r="N185" s="248">
        <f>L185-M185</f>
        <v>195</v>
      </c>
      <c r="O185" s="248">
        <f>$F185*N185</f>
        <v>19500</v>
      </c>
      <c r="P185" s="750">
        <f>O185/1000000</f>
        <v>1.95E-2</v>
      </c>
      <c r="Q185" s="713"/>
    </row>
    <row r="186" spans="1:17" s="400" customFormat="1" ht="15" customHeight="1">
      <c r="A186" s="355"/>
      <c r="K186" s="658"/>
      <c r="P186" s="658"/>
    </row>
    <row r="188" spans="1:17" ht="20.25">
      <c r="A188" s="229" t="s">
        <v>270</v>
      </c>
      <c r="K188" s="496">
        <f>SUM(K133:K186)</f>
        <v>1.7847150379999999</v>
      </c>
      <c r="P188" s="496">
        <f>SUM(P133:P186)</f>
        <v>9.8918680000000224E-3</v>
      </c>
    </row>
    <row r="189" spans="1:17">
      <c r="A189" s="43"/>
      <c r="K189" s="758"/>
      <c r="P189" s="758"/>
    </row>
    <row r="190" spans="1:17">
      <c r="A190" s="43"/>
      <c r="K190" s="758"/>
      <c r="P190" s="758"/>
    </row>
    <row r="191" spans="1:17" ht="18">
      <c r="A191" s="43"/>
      <c r="K191" s="758"/>
      <c r="P191" s="758"/>
      <c r="Q191" s="433" t="str">
        <f>NDPL!$Q$1</f>
        <v>JANUARY-2025</v>
      </c>
    </row>
    <row r="192" spans="1:17">
      <c r="A192" s="43"/>
      <c r="K192" s="758"/>
      <c r="P192" s="758"/>
    </row>
    <row r="193" spans="1:17">
      <c r="A193" s="43"/>
      <c r="K193" s="758"/>
      <c r="P193" s="758"/>
    </row>
    <row r="194" spans="1:17">
      <c r="A194" s="43"/>
      <c r="K194" s="758"/>
      <c r="P194" s="758"/>
    </row>
    <row r="195" spans="1:17" ht="13.5" thickBot="1">
      <c r="A195" s="2"/>
      <c r="B195" s="4"/>
      <c r="C195" s="4"/>
      <c r="D195" s="39"/>
      <c r="E195" s="39"/>
      <c r="F195" s="15"/>
      <c r="G195" s="15"/>
      <c r="H195" s="15"/>
      <c r="I195" s="15"/>
      <c r="J195" s="15"/>
      <c r="K195" s="40"/>
    </row>
    <row r="196" spans="1:17" ht="27.75">
      <c r="A196" s="300" t="s">
        <v>175</v>
      </c>
      <c r="B196" s="110"/>
      <c r="C196" s="106"/>
      <c r="D196" s="106"/>
      <c r="E196" s="106"/>
      <c r="F196" s="146"/>
      <c r="G196" s="146"/>
      <c r="H196" s="146"/>
      <c r="I196" s="146"/>
      <c r="J196" s="146"/>
      <c r="K196" s="147"/>
      <c r="L196" s="400"/>
      <c r="M196" s="400"/>
      <c r="N196" s="400"/>
      <c r="O196" s="400"/>
      <c r="P196" s="658"/>
      <c r="Q196" s="401"/>
    </row>
    <row r="197" spans="1:17" ht="24.75" customHeight="1">
      <c r="A197" s="299" t="s">
        <v>272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298">
        <f>K127</f>
        <v>-57.68566620999998</v>
      </c>
      <c r="L197" s="215"/>
      <c r="M197" s="215"/>
      <c r="N197" s="215"/>
      <c r="O197" s="215"/>
      <c r="P197" s="298">
        <f>P127</f>
        <v>-3.2939336580000003</v>
      </c>
      <c r="Q197" s="402"/>
    </row>
    <row r="198" spans="1:17" ht="24.75" customHeight="1">
      <c r="A198" s="299" t="s">
        <v>271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298">
        <f>K188</f>
        <v>1.7847150379999999</v>
      </c>
      <c r="L198" s="215"/>
      <c r="M198" s="215"/>
      <c r="N198" s="215"/>
      <c r="O198" s="215"/>
      <c r="P198" s="298">
        <f>P188</f>
        <v>9.8918680000000224E-3</v>
      </c>
      <c r="Q198" s="402"/>
    </row>
    <row r="199" spans="1:17" ht="24.75" customHeight="1">
      <c r="A199" s="299" t="s">
        <v>273</v>
      </c>
      <c r="B199" s="41"/>
      <c r="C199" s="41"/>
      <c r="D199" s="41"/>
      <c r="E199" s="41"/>
      <c r="F199" s="41"/>
      <c r="G199" s="41"/>
      <c r="H199" s="41"/>
      <c r="I199" s="41"/>
      <c r="J199" s="41"/>
      <c r="K199" s="298">
        <f>'ROHTAK ROAD'!K41</f>
        <v>-1.2666540700000002</v>
      </c>
      <c r="L199" s="215"/>
      <c r="M199" s="215"/>
      <c r="N199" s="215"/>
      <c r="O199" s="215"/>
      <c r="P199" s="298">
        <f>'ROHTAK ROAD'!P41</f>
        <v>-3.333332E-3</v>
      </c>
      <c r="Q199" s="402"/>
    </row>
    <row r="200" spans="1:17" ht="24.75" customHeight="1">
      <c r="A200" s="299" t="s">
        <v>274</v>
      </c>
      <c r="B200" s="41"/>
      <c r="C200" s="41"/>
      <c r="D200" s="41"/>
      <c r="E200" s="41"/>
      <c r="F200" s="41"/>
      <c r="G200" s="41"/>
      <c r="H200" s="41"/>
      <c r="I200" s="41"/>
      <c r="J200" s="41"/>
      <c r="K200" s="298">
        <f>-MES!K36</f>
        <v>-1.7524999999999999E-2</v>
      </c>
      <c r="L200" s="215"/>
      <c r="M200" s="215"/>
      <c r="N200" s="215"/>
      <c r="O200" s="215"/>
      <c r="P200" s="298">
        <f>-MES!P36</f>
        <v>-3.7749999999999999E-2</v>
      </c>
      <c r="Q200" s="402"/>
    </row>
    <row r="201" spans="1:17" ht="29.25" customHeight="1" thickBot="1">
      <c r="A201" s="301" t="s">
        <v>176</v>
      </c>
      <c r="B201" s="148"/>
      <c r="C201" s="149"/>
      <c r="D201" s="149"/>
      <c r="E201" s="149"/>
      <c r="F201" s="149"/>
      <c r="G201" s="149"/>
      <c r="H201" s="149"/>
      <c r="I201" s="149"/>
      <c r="J201" s="149"/>
      <c r="K201" s="302">
        <f>SUM(K197:K200)</f>
        <v>-57.185130241999978</v>
      </c>
      <c r="L201" s="438"/>
      <c r="M201" s="438"/>
      <c r="N201" s="438"/>
      <c r="O201" s="438"/>
      <c r="P201" s="302">
        <f>SUM(P197:P200)</f>
        <v>-3.3251251220000002</v>
      </c>
      <c r="Q201" s="404"/>
    </row>
    <row r="206" spans="1:17" ht="13.5" thickBot="1"/>
    <row r="207" spans="1:17">
      <c r="A207" s="405"/>
      <c r="B207" s="406"/>
      <c r="C207" s="406"/>
      <c r="D207" s="406"/>
      <c r="E207" s="406"/>
      <c r="F207" s="406"/>
      <c r="G207" s="406"/>
      <c r="H207" s="400"/>
      <c r="I207" s="400"/>
      <c r="J207" s="400"/>
      <c r="K207" s="658"/>
      <c r="L207" s="400"/>
      <c r="M207" s="400"/>
      <c r="N207" s="400"/>
      <c r="O207" s="400"/>
      <c r="P207" s="658"/>
      <c r="Q207" s="401"/>
    </row>
    <row r="208" spans="1:17" ht="26.25">
      <c r="A208" s="439" t="s">
        <v>282</v>
      </c>
      <c r="B208" s="408"/>
      <c r="C208" s="408"/>
      <c r="D208" s="408"/>
      <c r="E208" s="408"/>
      <c r="F208" s="408"/>
      <c r="G208" s="408"/>
      <c r="H208" s="355"/>
      <c r="I208" s="355"/>
      <c r="J208" s="355"/>
      <c r="K208" s="759"/>
      <c r="L208" s="355"/>
      <c r="M208" s="355"/>
      <c r="N208" s="355"/>
      <c r="O208" s="355"/>
      <c r="P208" s="759"/>
      <c r="Q208" s="402"/>
    </row>
    <row r="209" spans="1:17">
      <c r="A209" s="409"/>
      <c r="B209" s="408"/>
      <c r="C209" s="408"/>
      <c r="D209" s="408"/>
      <c r="E209" s="408"/>
      <c r="F209" s="408"/>
      <c r="G209" s="408"/>
      <c r="H209" s="355"/>
      <c r="I209" s="355"/>
      <c r="J209" s="355"/>
      <c r="K209" s="759"/>
      <c r="L209" s="355"/>
      <c r="M209" s="355"/>
      <c r="N209" s="355"/>
      <c r="O209" s="355"/>
      <c r="P209" s="759"/>
      <c r="Q209" s="402"/>
    </row>
    <row r="210" spans="1:17" ht="15.75">
      <c r="A210" s="410"/>
      <c r="B210" s="411"/>
      <c r="C210" s="411"/>
      <c r="D210" s="411"/>
      <c r="E210" s="411"/>
      <c r="F210" s="411"/>
      <c r="G210" s="411"/>
      <c r="H210" s="355"/>
      <c r="I210" s="355"/>
      <c r="J210" s="355"/>
      <c r="K210" s="778" t="s">
        <v>294</v>
      </c>
      <c r="L210" s="355"/>
      <c r="M210" s="355"/>
      <c r="N210" s="355"/>
      <c r="O210" s="355"/>
      <c r="P210" s="778" t="s">
        <v>295</v>
      </c>
      <c r="Q210" s="402"/>
    </row>
    <row r="211" spans="1:17">
      <c r="A211" s="412"/>
      <c r="B211" s="75"/>
      <c r="C211" s="75"/>
      <c r="D211" s="75"/>
      <c r="E211" s="75"/>
      <c r="F211" s="75"/>
      <c r="G211" s="75"/>
      <c r="H211" s="355"/>
      <c r="I211" s="355"/>
      <c r="J211" s="355"/>
      <c r="K211" s="759"/>
      <c r="L211" s="355"/>
      <c r="M211" s="355"/>
      <c r="N211" s="355"/>
      <c r="O211" s="355"/>
      <c r="P211" s="759"/>
      <c r="Q211" s="402"/>
    </row>
    <row r="212" spans="1:17">
      <c r="A212" s="412"/>
      <c r="B212" s="75"/>
      <c r="C212" s="75"/>
      <c r="D212" s="75"/>
      <c r="E212" s="75"/>
      <c r="F212" s="75"/>
      <c r="G212" s="75"/>
      <c r="H212" s="355"/>
      <c r="I212" s="355"/>
      <c r="J212" s="355"/>
      <c r="K212" s="759"/>
      <c r="L212" s="355"/>
      <c r="M212" s="355"/>
      <c r="N212" s="355"/>
      <c r="O212" s="355"/>
      <c r="P212" s="759"/>
      <c r="Q212" s="402"/>
    </row>
    <row r="213" spans="1:17" ht="23.25">
      <c r="A213" s="440" t="s">
        <v>285</v>
      </c>
      <c r="B213" s="414"/>
      <c r="C213" s="414"/>
      <c r="D213" s="415"/>
      <c r="E213" s="415"/>
      <c r="F213" s="416"/>
      <c r="G213" s="415"/>
      <c r="H213" s="355"/>
      <c r="I213" s="355"/>
      <c r="J213" s="355"/>
      <c r="K213" s="441">
        <f>K201</f>
        <v>-57.185130241999978</v>
      </c>
      <c r="L213" s="442" t="s">
        <v>283</v>
      </c>
      <c r="M213" s="443"/>
      <c r="N213" s="443"/>
      <c r="O213" s="443"/>
      <c r="P213" s="441">
        <f>P201</f>
        <v>-3.3251251220000002</v>
      </c>
      <c r="Q213" s="444" t="s">
        <v>283</v>
      </c>
    </row>
    <row r="214" spans="1:17" ht="23.25">
      <c r="A214" s="419"/>
      <c r="B214" s="420"/>
      <c r="C214" s="420"/>
      <c r="D214" s="408"/>
      <c r="E214" s="408"/>
      <c r="F214" s="421"/>
      <c r="G214" s="408"/>
      <c r="H214" s="355"/>
      <c r="I214" s="355"/>
      <c r="J214" s="355"/>
      <c r="K214" s="441"/>
      <c r="L214" s="445"/>
      <c r="M214" s="443"/>
      <c r="N214" s="443"/>
      <c r="O214" s="443"/>
      <c r="P214" s="441"/>
      <c r="Q214" s="446"/>
    </row>
    <row r="215" spans="1:17" ht="23.25">
      <c r="A215" s="447" t="s">
        <v>284</v>
      </c>
      <c r="B215" s="34"/>
      <c r="C215" s="34"/>
      <c r="D215" s="408"/>
      <c r="E215" s="408"/>
      <c r="F215" s="424"/>
      <c r="G215" s="415"/>
      <c r="H215" s="355"/>
      <c r="I215" s="355"/>
      <c r="J215" s="355"/>
      <c r="K215" s="441">
        <f>'STEPPED UP GENCO'!K72</f>
        <v>5.3070710024999999</v>
      </c>
      <c r="L215" s="442" t="s">
        <v>283</v>
      </c>
      <c r="M215" s="443"/>
      <c r="N215" s="443"/>
      <c r="O215" s="443"/>
      <c r="P215" s="441">
        <f>'STEPPED UP GENCO'!P72</f>
        <v>3.960995999999975E-2</v>
      </c>
      <c r="Q215" s="444" t="s">
        <v>283</v>
      </c>
    </row>
    <row r="216" spans="1:17" ht="15">
      <c r="A216" s="425"/>
      <c r="B216" s="355"/>
      <c r="C216" s="355"/>
      <c r="D216" s="355"/>
      <c r="E216" s="355"/>
      <c r="F216" s="355"/>
      <c r="G216" s="355"/>
      <c r="H216" s="355"/>
      <c r="I216" s="355"/>
      <c r="J216" s="355"/>
      <c r="K216" s="759"/>
      <c r="L216" s="200"/>
      <c r="M216" s="355"/>
      <c r="N216" s="355"/>
      <c r="O216" s="355"/>
      <c r="P216" s="759"/>
      <c r="Q216" s="448"/>
    </row>
    <row r="217" spans="1:17" ht="15">
      <c r="A217" s="425"/>
      <c r="B217" s="355"/>
      <c r="C217" s="355"/>
      <c r="D217" s="355"/>
      <c r="E217" s="355"/>
      <c r="F217" s="355"/>
      <c r="G217" s="355"/>
      <c r="H217" s="355"/>
      <c r="I217" s="355"/>
      <c r="J217" s="355"/>
      <c r="K217" s="759"/>
      <c r="L217" s="200"/>
      <c r="M217" s="355"/>
      <c r="N217" s="355"/>
      <c r="O217" s="355"/>
      <c r="P217" s="759"/>
      <c r="Q217" s="448"/>
    </row>
    <row r="218" spans="1:17" ht="15">
      <c r="A218" s="425"/>
      <c r="B218" s="355"/>
      <c r="C218" s="355"/>
      <c r="D218" s="355"/>
      <c r="E218" s="355"/>
      <c r="F218" s="355"/>
      <c r="G218" s="355"/>
      <c r="H218" s="355"/>
      <c r="I218" s="355"/>
      <c r="J218" s="355"/>
      <c r="K218" s="759"/>
      <c r="L218" s="200"/>
      <c r="M218" s="355"/>
      <c r="N218" s="355"/>
      <c r="O218" s="355"/>
      <c r="P218" s="759"/>
      <c r="Q218" s="448"/>
    </row>
    <row r="219" spans="1:17" ht="24" thickBot="1">
      <c r="A219" s="426"/>
      <c r="B219" s="403"/>
      <c r="C219" s="403"/>
      <c r="D219" s="403"/>
      <c r="E219" s="403"/>
      <c r="F219" s="403"/>
      <c r="G219" s="403"/>
      <c r="H219" s="427"/>
      <c r="I219" s="427"/>
      <c r="J219" s="428" t="s">
        <v>286</v>
      </c>
      <c r="K219" s="715">
        <f>SUM(K213:K218)</f>
        <v>-51.878059239499976</v>
      </c>
      <c r="L219" s="428" t="s">
        <v>283</v>
      </c>
      <c r="M219" s="438"/>
      <c r="N219" s="438"/>
      <c r="O219" s="438"/>
      <c r="P219" s="715">
        <f>SUM(P213:P218)</f>
        <v>-3.2855151620000003</v>
      </c>
      <c r="Q219" s="716" t="s">
        <v>283</v>
      </c>
    </row>
    <row r="220" spans="1:17">
      <c r="A220" s="400"/>
      <c r="B220" s="400"/>
      <c r="C220" s="400"/>
      <c r="D220" s="400"/>
      <c r="E220" s="400"/>
      <c r="F220" s="400"/>
      <c r="G220" s="400"/>
      <c r="H220" s="400"/>
      <c r="I220" s="400"/>
      <c r="J220" s="400"/>
      <c r="K220" s="658"/>
      <c r="L220" s="400"/>
      <c r="M220" s="400"/>
      <c r="N220" s="400"/>
      <c r="O220" s="400"/>
      <c r="P220" s="658"/>
      <c r="Q220" s="400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60" max="16383" man="1"/>
    <brk id="128" max="16" man="1"/>
    <brk id="188" max="16383" man="1"/>
  </rowBreaks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S188"/>
  <sheetViews>
    <sheetView view="pageBreakPreview" topLeftCell="A61" zoomScale="85" zoomScaleNormal="80" zoomScaleSheetLayoutView="85" workbookViewId="0">
      <selection activeCell="C88" sqref="C1:C65536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5.28515625" style="10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3" customWidth="1"/>
    <col min="17" max="17" width="18.42578125" customWidth="1"/>
    <col min="19" max="19" width="11.28515625" customWidth="1"/>
  </cols>
  <sheetData>
    <row r="1" spans="1:18" s="73" customFormat="1" ht="11.25" customHeight="1">
      <c r="A1" s="11" t="s">
        <v>210</v>
      </c>
      <c r="K1" s="746"/>
      <c r="P1" s="746"/>
    </row>
    <row r="2" spans="1:18" s="73" customFormat="1" ht="11.25" customHeight="1">
      <c r="A2" s="2" t="s">
        <v>211</v>
      </c>
      <c r="K2" s="787"/>
      <c r="P2" s="746"/>
      <c r="Q2" s="573" t="str">
        <f>NDPL!$Q$1</f>
        <v>JANUARY-2025</v>
      </c>
      <c r="R2" s="573"/>
    </row>
    <row r="3" spans="1:18" s="73" customFormat="1" ht="11.25" customHeight="1">
      <c r="A3" s="73" t="s">
        <v>77</v>
      </c>
      <c r="K3" s="746"/>
      <c r="P3" s="746"/>
    </row>
    <row r="4" spans="1:18" s="73" customFormat="1" ht="11.25" customHeight="1" thickBot="1">
      <c r="A4" s="73" t="s">
        <v>219</v>
      </c>
      <c r="G4" s="75"/>
      <c r="H4" s="75"/>
      <c r="I4" s="572" t="s">
        <v>7</v>
      </c>
      <c r="J4" s="75"/>
      <c r="K4" s="768"/>
      <c r="L4" s="75"/>
      <c r="M4" s="75"/>
      <c r="N4" s="572" t="s">
        <v>348</v>
      </c>
      <c r="O4" s="75"/>
      <c r="P4" s="768"/>
    </row>
    <row r="5" spans="1:18" s="328" customFormat="1" ht="55.5" customHeight="1" thickTop="1" thickBot="1">
      <c r="A5" s="368" t="s">
        <v>8</v>
      </c>
      <c r="B5" s="369" t="s">
        <v>9</v>
      </c>
      <c r="C5" s="370" t="s">
        <v>1</v>
      </c>
      <c r="D5" s="370" t="s">
        <v>2</v>
      </c>
      <c r="E5" s="370" t="s">
        <v>3</v>
      </c>
      <c r="F5" s="370" t="s">
        <v>10</v>
      </c>
      <c r="G5" s="368" t="str">
        <f>NDPL!G5</f>
        <v>FINAL READING 31/01/2025</v>
      </c>
      <c r="H5" s="370" t="str">
        <f>NDPL!H5</f>
        <v>INTIAL READING 01/01/2025</v>
      </c>
      <c r="I5" s="370" t="s">
        <v>4</v>
      </c>
      <c r="J5" s="370" t="s">
        <v>5</v>
      </c>
      <c r="K5" s="769" t="s">
        <v>6</v>
      </c>
      <c r="L5" s="368" t="str">
        <f>NDPL!G5</f>
        <v>FINAL READING 31/01/2025</v>
      </c>
      <c r="M5" s="370" t="str">
        <f>NDPL!H5</f>
        <v>INTIAL READING 01/01/2025</v>
      </c>
      <c r="N5" s="370" t="s">
        <v>4</v>
      </c>
      <c r="O5" s="370" t="s">
        <v>5</v>
      </c>
      <c r="P5" s="769" t="s">
        <v>6</v>
      </c>
      <c r="Q5" s="371" t="s">
        <v>266</v>
      </c>
    </row>
    <row r="6" spans="1:18" s="328" customFormat="1" ht="0.75" customHeight="1" thickTop="1" thickBot="1">
      <c r="A6" s="901"/>
      <c r="B6" s="902"/>
      <c r="C6" s="384"/>
      <c r="D6" s="384"/>
      <c r="E6" s="384"/>
      <c r="F6" s="384"/>
      <c r="G6" s="384"/>
      <c r="H6" s="384"/>
      <c r="I6" s="384"/>
      <c r="J6" s="384"/>
      <c r="K6" s="903"/>
      <c r="L6" s="589"/>
      <c r="M6" s="384"/>
      <c r="N6" s="384"/>
      <c r="O6" s="384"/>
      <c r="P6" s="903"/>
    </row>
    <row r="7" spans="1:18" s="328" customFormat="1" ht="15.95" customHeight="1" thickTop="1">
      <c r="A7" s="261"/>
      <c r="B7" s="262" t="s">
        <v>130</v>
      </c>
      <c r="C7" s="255"/>
      <c r="D7" s="26"/>
      <c r="E7" s="26"/>
      <c r="F7" s="27"/>
      <c r="G7" s="19"/>
      <c r="H7" s="337"/>
      <c r="I7" s="337"/>
      <c r="J7" s="337"/>
      <c r="K7" s="762"/>
      <c r="L7" s="338"/>
      <c r="M7" s="337"/>
      <c r="N7" s="337"/>
      <c r="O7" s="337"/>
      <c r="P7" s="762"/>
      <c r="Q7" s="390"/>
    </row>
    <row r="8" spans="1:18" s="328" customFormat="1" ht="22.5" customHeight="1">
      <c r="A8" s="263">
        <v>1</v>
      </c>
      <c r="B8" s="264" t="s">
        <v>78</v>
      </c>
      <c r="C8" s="267">
        <v>4865133</v>
      </c>
      <c r="D8" s="30" t="s">
        <v>12</v>
      </c>
      <c r="E8" s="31" t="s">
        <v>300</v>
      </c>
      <c r="F8" s="272">
        <v>266.66000000000003</v>
      </c>
      <c r="G8" s="247">
        <v>992208</v>
      </c>
      <c r="H8" s="248">
        <v>994548</v>
      </c>
      <c r="I8" s="199">
        <f t="shared" ref="I8:I13" si="0">G8-H8</f>
        <v>-2340</v>
      </c>
      <c r="J8" s="199">
        <f t="shared" ref="J8:J13" si="1">$F8*I8</f>
        <v>-623984.4</v>
      </c>
      <c r="K8" s="786">
        <f t="shared" ref="K8:K13" si="2">J8/1000000</f>
        <v>-0.62398439999999999</v>
      </c>
      <c r="L8" s="247">
        <v>965149</v>
      </c>
      <c r="M8" s="248">
        <v>965149</v>
      </c>
      <c r="N8" s="199">
        <f t="shared" ref="N8:N13" si="3">L8-M8</f>
        <v>0</v>
      </c>
      <c r="O8" s="199">
        <f t="shared" ref="O8:O13" si="4">$F8*N8</f>
        <v>0</v>
      </c>
      <c r="P8" s="786">
        <f t="shared" ref="P8:P13" si="5">O8/1000000</f>
        <v>0</v>
      </c>
      <c r="Q8" s="344"/>
    </row>
    <row r="9" spans="1:18" s="328" customFormat="1" ht="15.95" customHeight="1">
      <c r="A9" s="263">
        <v>2</v>
      </c>
      <c r="B9" s="264" t="s">
        <v>79</v>
      </c>
      <c r="C9" s="267">
        <v>4865180</v>
      </c>
      <c r="D9" s="30" t="s">
        <v>12</v>
      </c>
      <c r="E9" s="31" t="s">
        <v>300</v>
      </c>
      <c r="F9" s="272">
        <v>4000</v>
      </c>
      <c r="G9" s="247">
        <v>999979</v>
      </c>
      <c r="H9" s="248">
        <v>999979</v>
      </c>
      <c r="I9" s="199">
        <f>G9-H9</f>
        <v>0</v>
      </c>
      <c r="J9" s="199">
        <f>$F9*I9</f>
        <v>0</v>
      </c>
      <c r="K9" s="786">
        <f>J9/1000000</f>
        <v>0</v>
      </c>
      <c r="L9" s="247">
        <v>997892</v>
      </c>
      <c r="M9" s="248">
        <v>997895</v>
      </c>
      <c r="N9" s="199">
        <f>L9-M9</f>
        <v>-3</v>
      </c>
      <c r="O9" s="199">
        <f>$F9*N9</f>
        <v>-12000</v>
      </c>
      <c r="P9" s="786">
        <f>O9/1000000</f>
        <v>-1.2E-2</v>
      </c>
      <c r="Q9" s="340"/>
    </row>
    <row r="10" spans="1:18" s="328" customFormat="1" ht="15.95" customHeight="1">
      <c r="A10" s="263">
        <v>3</v>
      </c>
      <c r="B10" s="264" t="s">
        <v>80</v>
      </c>
      <c r="C10" s="267">
        <v>4865108</v>
      </c>
      <c r="D10" s="30" t="s">
        <v>12</v>
      </c>
      <c r="E10" s="31" t="s">
        <v>300</v>
      </c>
      <c r="F10" s="272">
        <v>133.33000000000001</v>
      </c>
      <c r="G10" s="247">
        <v>24870</v>
      </c>
      <c r="H10" s="248">
        <v>24904</v>
      </c>
      <c r="I10" s="199">
        <f t="shared" si="0"/>
        <v>-34</v>
      </c>
      <c r="J10" s="199">
        <f t="shared" si="1"/>
        <v>-4533.22</v>
      </c>
      <c r="K10" s="786">
        <f t="shared" si="2"/>
        <v>-4.5332200000000001E-3</v>
      </c>
      <c r="L10" s="247">
        <v>31345</v>
      </c>
      <c r="M10" s="248">
        <v>31343</v>
      </c>
      <c r="N10" s="199">
        <f t="shared" si="3"/>
        <v>2</v>
      </c>
      <c r="O10" s="199">
        <f t="shared" si="4"/>
        <v>266.66000000000003</v>
      </c>
      <c r="P10" s="786">
        <f t="shared" si="5"/>
        <v>2.6666E-4</v>
      </c>
      <c r="Q10" s="332"/>
    </row>
    <row r="11" spans="1:18" s="328" customFormat="1" ht="15.95" customHeight="1">
      <c r="A11" s="263">
        <v>4</v>
      </c>
      <c r="B11" s="264" t="s">
        <v>81</v>
      </c>
      <c r="C11" s="267">
        <v>4864834</v>
      </c>
      <c r="D11" s="30" t="s">
        <v>12</v>
      </c>
      <c r="E11" s="31" t="s">
        <v>300</v>
      </c>
      <c r="F11" s="570">
        <v>1000</v>
      </c>
      <c r="G11" s="247">
        <v>999103</v>
      </c>
      <c r="H11" s="248">
        <v>999314</v>
      </c>
      <c r="I11" s="199">
        <f>G11-H11</f>
        <v>-211</v>
      </c>
      <c r="J11" s="199">
        <f t="shared" si="1"/>
        <v>-211000</v>
      </c>
      <c r="K11" s="786">
        <f t="shared" si="2"/>
        <v>-0.21099999999999999</v>
      </c>
      <c r="L11" s="247">
        <v>997862</v>
      </c>
      <c r="M11" s="248">
        <v>997873</v>
      </c>
      <c r="N11" s="199">
        <f>L11-M11</f>
        <v>-11</v>
      </c>
      <c r="O11" s="199">
        <f t="shared" si="4"/>
        <v>-11000</v>
      </c>
      <c r="P11" s="786">
        <f t="shared" si="5"/>
        <v>-1.0999999999999999E-2</v>
      </c>
      <c r="Q11" s="332"/>
    </row>
    <row r="12" spans="1:18" s="328" customFormat="1" ht="15">
      <c r="A12" s="263">
        <v>5</v>
      </c>
      <c r="B12" s="264" t="s">
        <v>82</v>
      </c>
      <c r="C12" s="267">
        <v>4865126</v>
      </c>
      <c r="D12" s="30" t="s">
        <v>12</v>
      </c>
      <c r="E12" s="31" t="s">
        <v>300</v>
      </c>
      <c r="F12" s="570">
        <v>1600</v>
      </c>
      <c r="G12" s="247">
        <v>10</v>
      </c>
      <c r="H12" s="248">
        <v>36</v>
      </c>
      <c r="I12" s="199">
        <f>G12-H12</f>
        <v>-26</v>
      </c>
      <c r="J12" s="199">
        <f t="shared" si="1"/>
        <v>-41600</v>
      </c>
      <c r="K12" s="786">
        <f t="shared" si="2"/>
        <v>-4.1599999999999998E-2</v>
      </c>
      <c r="L12" s="247">
        <v>998976</v>
      </c>
      <c r="M12" s="248">
        <v>998978</v>
      </c>
      <c r="N12" s="199">
        <f>L12-M12</f>
        <v>-2</v>
      </c>
      <c r="O12" s="199">
        <f t="shared" si="4"/>
        <v>-3200</v>
      </c>
      <c r="P12" s="786">
        <f t="shared" si="5"/>
        <v>-3.2000000000000002E-3</v>
      </c>
      <c r="Q12" s="676"/>
    </row>
    <row r="13" spans="1:18" s="328" customFormat="1" ht="15.95" customHeight="1">
      <c r="A13" s="263">
        <v>6</v>
      </c>
      <c r="B13" s="264" t="s">
        <v>83</v>
      </c>
      <c r="C13" s="267">
        <v>4865104</v>
      </c>
      <c r="D13" s="30" t="s">
        <v>12</v>
      </c>
      <c r="E13" s="31" t="s">
        <v>300</v>
      </c>
      <c r="F13" s="570">
        <v>1333.33</v>
      </c>
      <c r="G13" s="247">
        <v>18384</v>
      </c>
      <c r="H13" s="248">
        <v>18387</v>
      </c>
      <c r="I13" s="199">
        <f t="shared" si="0"/>
        <v>-3</v>
      </c>
      <c r="J13" s="199">
        <f t="shared" si="1"/>
        <v>-3999.99</v>
      </c>
      <c r="K13" s="786">
        <f t="shared" si="2"/>
        <v>-3.9999900000000001E-3</v>
      </c>
      <c r="L13" s="247">
        <v>999669</v>
      </c>
      <c r="M13" s="248">
        <v>999672</v>
      </c>
      <c r="N13" s="199">
        <f t="shared" si="3"/>
        <v>-3</v>
      </c>
      <c r="O13" s="199">
        <f t="shared" si="4"/>
        <v>-3999.99</v>
      </c>
      <c r="P13" s="786">
        <f t="shared" si="5"/>
        <v>-3.9999900000000001E-3</v>
      </c>
      <c r="Q13" s="332"/>
    </row>
    <row r="14" spans="1:18" s="328" customFormat="1" ht="15.95" customHeight="1">
      <c r="A14" s="263">
        <v>7</v>
      </c>
      <c r="B14" s="264" t="s">
        <v>84</v>
      </c>
      <c r="C14" s="267">
        <v>4864795</v>
      </c>
      <c r="D14" s="30" t="s">
        <v>12</v>
      </c>
      <c r="E14" s="31" t="s">
        <v>300</v>
      </c>
      <c r="F14" s="570">
        <v>200</v>
      </c>
      <c r="G14" s="247">
        <v>998318</v>
      </c>
      <c r="H14" s="248">
        <v>998487</v>
      </c>
      <c r="I14" s="199">
        <f>G14-H14</f>
        <v>-169</v>
      </c>
      <c r="J14" s="199">
        <f>$F14*I14</f>
        <v>-33800</v>
      </c>
      <c r="K14" s="786">
        <f>J14/1000000</f>
        <v>-3.3799999999999997E-2</v>
      </c>
      <c r="L14" s="247">
        <v>969611</v>
      </c>
      <c r="M14" s="248">
        <v>969650</v>
      </c>
      <c r="N14" s="199">
        <f>L14-M14</f>
        <v>-39</v>
      </c>
      <c r="O14" s="199">
        <f>$F14*N14</f>
        <v>-7800</v>
      </c>
      <c r="P14" s="786">
        <f>O14/1000000</f>
        <v>-7.7999999999999996E-3</v>
      </c>
      <c r="Q14" s="340"/>
    </row>
    <row r="15" spans="1:18" s="328" customFormat="1" ht="15.95" customHeight="1">
      <c r="A15" s="263"/>
      <c r="B15" s="264"/>
      <c r="C15" s="355"/>
      <c r="D15" s="355"/>
      <c r="E15" s="355"/>
      <c r="F15" s="491"/>
      <c r="G15" s="247"/>
      <c r="H15" s="355"/>
      <c r="I15" s="355"/>
      <c r="J15" s="355"/>
      <c r="K15" s="759"/>
      <c r="L15" s="247"/>
      <c r="M15" s="355"/>
      <c r="N15" s="355"/>
      <c r="O15" s="355"/>
      <c r="P15" s="759"/>
      <c r="Q15" s="717"/>
    </row>
    <row r="16" spans="1:18" s="328" customFormat="1" ht="15.95" customHeight="1">
      <c r="A16" s="263"/>
      <c r="B16" s="266" t="s">
        <v>11</v>
      </c>
      <c r="C16" s="267"/>
      <c r="D16" s="30"/>
      <c r="E16" s="30"/>
      <c r="F16" s="272"/>
      <c r="G16" s="247"/>
      <c r="H16" s="248"/>
      <c r="I16" s="199"/>
      <c r="J16" s="199"/>
      <c r="K16" s="786"/>
      <c r="L16" s="247"/>
      <c r="M16" s="248"/>
      <c r="N16" s="199"/>
      <c r="O16" s="199"/>
      <c r="P16" s="786"/>
      <c r="Q16" s="332"/>
    </row>
    <row r="17" spans="1:17" s="328" customFormat="1" ht="15.75" customHeight="1">
      <c r="A17" s="263">
        <v>8</v>
      </c>
      <c r="B17" s="264" t="s">
        <v>321</v>
      </c>
      <c r="C17" s="267">
        <v>4865103</v>
      </c>
      <c r="D17" s="30" t="s">
        <v>12</v>
      </c>
      <c r="E17" s="31" t="s">
        <v>300</v>
      </c>
      <c r="F17" s="272">
        <v>1333.33</v>
      </c>
      <c r="G17" s="247">
        <v>999503</v>
      </c>
      <c r="H17" s="248">
        <v>999537</v>
      </c>
      <c r="I17" s="199">
        <f>G17-H17</f>
        <v>-34</v>
      </c>
      <c r="J17" s="199">
        <f>$F17*I17</f>
        <v>-45333.22</v>
      </c>
      <c r="K17" s="786">
        <f>J17/1000000</f>
        <v>-4.533322E-2</v>
      </c>
      <c r="L17" s="247">
        <v>999853</v>
      </c>
      <c r="M17" s="248">
        <v>999853</v>
      </c>
      <c r="N17" s="199">
        <f>L17-M17</f>
        <v>0</v>
      </c>
      <c r="O17" s="199">
        <f>$F17*N17</f>
        <v>0</v>
      </c>
      <c r="P17" s="786">
        <f>O17/1000000</f>
        <v>0</v>
      </c>
      <c r="Q17" s="539"/>
    </row>
    <row r="18" spans="1:17" s="328" customFormat="1" ht="15.95" customHeight="1">
      <c r="A18" s="263">
        <v>9</v>
      </c>
      <c r="B18" s="264" t="s">
        <v>85</v>
      </c>
      <c r="C18" s="267">
        <v>4864897</v>
      </c>
      <c r="D18" s="30" t="s">
        <v>12</v>
      </c>
      <c r="E18" s="31" t="s">
        <v>300</v>
      </c>
      <c r="F18" s="272">
        <v>500</v>
      </c>
      <c r="G18" s="247">
        <v>981811</v>
      </c>
      <c r="H18" s="248">
        <v>981816</v>
      </c>
      <c r="I18" s="199">
        <f t="shared" ref="I18:I27" si="6">G18-H18</f>
        <v>-5</v>
      </c>
      <c r="J18" s="199">
        <f t="shared" ref="J18:J27" si="7">$F18*I18</f>
        <v>-2500</v>
      </c>
      <c r="K18" s="786">
        <f t="shared" ref="K18:K27" si="8">J18/1000000</f>
        <v>-2.5000000000000001E-3</v>
      </c>
      <c r="L18" s="247">
        <v>374</v>
      </c>
      <c r="M18" s="248">
        <v>505</v>
      </c>
      <c r="N18" s="199">
        <f t="shared" ref="N18:N27" si="9">L18-M18</f>
        <v>-131</v>
      </c>
      <c r="O18" s="199">
        <f t="shared" ref="O18:O27" si="10">$F18*N18</f>
        <v>-65500</v>
      </c>
      <c r="P18" s="786">
        <f t="shared" ref="P18:P27" si="11">O18/1000000</f>
        <v>-6.5500000000000003E-2</v>
      </c>
      <c r="Q18" s="332"/>
    </row>
    <row r="19" spans="1:17" s="328" customFormat="1" ht="15.95" customHeight="1">
      <c r="A19" s="263">
        <v>10</v>
      </c>
      <c r="B19" s="264" t="s">
        <v>115</v>
      </c>
      <c r="C19" s="267">
        <v>4864849</v>
      </c>
      <c r="D19" s="30" t="s">
        <v>12</v>
      </c>
      <c r="E19" s="31" t="s">
        <v>300</v>
      </c>
      <c r="F19" s="272">
        <v>1000</v>
      </c>
      <c r="G19" s="247">
        <v>996949</v>
      </c>
      <c r="H19" s="248">
        <v>997001</v>
      </c>
      <c r="I19" s="199">
        <f t="shared" si="6"/>
        <v>-52</v>
      </c>
      <c r="J19" s="199">
        <f t="shared" si="7"/>
        <v>-52000</v>
      </c>
      <c r="K19" s="786">
        <f t="shared" si="8"/>
        <v>-5.1999999999999998E-2</v>
      </c>
      <c r="L19" s="247">
        <v>999446</v>
      </c>
      <c r="M19" s="248">
        <v>999446</v>
      </c>
      <c r="N19" s="199">
        <f t="shared" si="9"/>
        <v>0</v>
      </c>
      <c r="O19" s="199">
        <f t="shared" si="10"/>
        <v>0</v>
      </c>
      <c r="P19" s="786">
        <f t="shared" si="11"/>
        <v>0</v>
      </c>
      <c r="Q19" s="332"/>
    </row>
    <row r="20" spans="1:17" s="328" customFormat="1" ht="15.95" customHeight="1">
      <c r="A20" s="263">
        <v>11</v>
      </c>
      <c r="B20" s="264" t="s">
        <v>86</v>
      </c>
      <c r="C20" s="267">
        <v>4864833</v>
      </c>
      <c r="D20" s="30" t="s">
        <v>12</v>
      </c>
      <c r="E20" s="31" t="s">
        <v>300</v>
      </c>
      <c r="F20" s="272">
        <v>1000</v>
      </c>
      <c r="G20" s="247">
        <v>981682</v>
      </c>
      <c r="H20" s="248">
        <v>981712</v>
      </c>
      <c r="I20" s="199">
        <f t="shared" si="6"/>
        <v>-30</v>
      </c>
      <c r="J20" s="199">
        <f t="shared" si="7"/>
        <v>-30000</v>
      </c>
      <c r="K20" s="786">
        <f t="shared" si="8"/>
        <v>-0.03</v>
      </c>
      <c r="L20" s="247">
        <v>835</v>
      </c>
      <c r="M20" s="248">
        <v>835</v>
      </c>
      <c r="N20" s="199">
        <f t="shared" si="9"/>
        <v>0</v>
      </c>
      <c r="O20" s="199">
        <f t="shared" si="10"/>
        <v>0</v>
      </c>
      <c r="P20" s="786">
        <f t="shared" si="11"/>
        <v>0</v>
      </c>
      <c r="Q20" s="332"/>
    </row>
    <row r="21" spans="1:17" s="328" customFormat="1" ht="15.95" customHeight="1">
      <c r="A21" s="263">
        <v>12</v>
      </c>
      <c r="B21" s="264" t="s">
        <v>87</v>
      </c>
      <c r="C21" s="267">
        <v>4865120</v>
      </c>
      <c r="D21" s="30" t="s">
        <v>12</v>
      </c>
      <c r="E21" s="31" t="s">
        <v>300</v>
      </c>
      <c r="F21" s="570">
        <v>1333.33</v>
      </c>
      <c r="G21" s="247">
        <v>60</v>
      </c>
      <c r="H21" s="248">
        <v>65</v>
      </c>
      <c r="I21" s="199">
        <f>G21-H21</f>
        <v>-5</v>
      </c>
      <c r="J21" s="199">
        <f t="shared" si="7"/>
        <v>-6666.65</v>
      </c>
      <c r="K21" s="786">
        <f t="shared" si="8"/>
        <v>-6.6666499999999997E-3</v>
      </c>
      <c r="L21" s="247">
        <v>5028</v>
      </c>
      <c r="M21" s="248">
        <v>5144</v>
      </c>
      <c r="N21" s="199">
        <f>L21-M21</f>
        <v>-116</v>
      </c>
      <c r="O21" s="199">
        <f t="shared" si="10"/>
        <v>-154666.28</v>
      </c>
      <c r="P21" s="786">
        <f t="shared" si="11"/>
        <v>-0.15466627999999999</v>
      </c>
      <c r="Q21" s="340"/>
    </row>
    <row r="22" spans="1:17" s="328" customFormat="1" ht="15.95" customHeight="1">
      <c r="A22" s="263">
        <v>13</v>
      </c>
      <c r="B22" s="239" t="s">
        <v>88</v>
      </c>
      <c r="C22" s="267">
        <v>4864889</v>
      </c>
      <c r="D22" s="33" t="s">
        <v>12</v>
      </c>
      <c r="E22" s="31" t="s">
        <v>300</v>
      </c>
      <c r="F22" s="272">
        <v>1000</v>
      </c>
      <c r="G22" s="247">
        <v>993081</v>
      </c>
      <c r="H22" s="248">
        <v>993081</v>
      </c>
      <c r="I22" s="199">
        <f t="shared" si="6"/>
        <v>0</v>
      </c>
      <c r="J22" s="199">
        <f t="shared" si="7"/>
        <v>0</v>
      </c>
      <c r="K22" s="786">
        <f t="shared" si="8"/>
        <v>0</v>
      </c>
      <c r="L22" s="247">
        <v>993737</v>
      </c>
      <c r="M22" s="248">
        <v>993898</v>
      </c>
      <c r="N22" s="199">
        <f t="shared" si="9"/>
        <v>-161</v>
      </c>
      <c r="O22" s="199">
        <f t="shared" si="10"/>
        <v>-161000</v>
      </c>
      <c r="P22" s="786">
        <f t="shared" si="11"/>
        <v>-0.161</v>
      </c>
      <c r="Q22" s="332"/>
    </row>
    <row r="23" spans="1:17" s="328" customFormat="1" ht="15.95" customHeight="1">
      <c r="A23" s="263">
        <v>14</v>
      </c>
      <c r="B23" s="264" t="s">
        <v>89</v>
      </c>
      <c r="C23" s="267">
        <v>4864859</v>
      </c>
      <c r="D23" s="30" t="s">
        <v>12</v>
      </c>
      <c r="E23" s="31" t="s">
        <v>300</v>
      </c>
      <c r="F23" s="272">
        <v>1000</v>
      </c>
      <c r="G23" s="247">
        <v>992464</v>
      </c>
      <c r="H23" s="248">
        <v>992464</v>
      </c>
      <c r="I23" s="199">
        <f t="shared" si="6"/>
        <v>0</v>
      </c>
      <c r="J23" s="199">
        <f t="shared" si="7"/>
        <v>0</v>
      </c>
      <c r="K23" s="786">
        <f t="shared" si="8"/>
        <v>0</v>
      </c>
      <c r="L23" s="247">
        <v>999131</v>
      </c>
      <c r="M23" s="248">
        <v>999281</v>
      </c>
      <c r="N23" s="199">
        <f t="shared" si="9"/>
        <v>-150</v>
      </c>
      <c r="O23" s="199">
        <f t="shared" si="10"/>
        <v>-150000</v>
      </c>
      <c r="P23" s="786">
        <f t="shared" si="11"/>
        <v>-0.15</v>
      </c>
      <c r="Q23" s="332"/>
    </row>
    <row r="24" spans="1:17" s="328" customFormat="1" ht="15.95" customHeight="1">
      <c r="A24" s="263">
        <v>15</v>
      </c>
      <c r="B24" s="264" t="s">
        <v>90</v>
      </c>
      <c r="C24" s="267">
        <v>4864895</v>
      </c>
      <c r="D24" s="30" t="s">
        <v>12</v>
      </c>
      <c r="E24" s="31" t="s">
        <v>300</v>
      </c>
      <c r="F24" s="272">
        <v>800</v>
      </c>
      <c r="G24" s="247">
        <v>994319</v>
      </c>
      <c r="H24" s="248">
        <v>994319</v>
      </c>
      <c r="I24" s="199">
        <f t="shared" si="6"/>
        <v>0</v>
      </c>
      <c r="J24" s="199">
        <f t="shared" si="7"/>
        <v>0</v>
      </c>
      <c r="K24" s="786">
        <f t="shared" si="8"/>
        <v>0</v>
      </c>
      <c r="L24" s="247">
        <v>6783</v>
      </c>
      <c r="M24" s="248">
        <v>6882</v>
      </c>
      <c r="N24" s="199">
        <f t="shared" si="9"/>
        <v>-99</v>
      </c>
      <c r="O24" s="199">
        <f t="shared" si="10"/>
        <v>-79200</v>
      </c>
      <c r="P24" s="786">
        <f t="shared" si="11"/>
        <v>-7.9200000000000007E-2</v>
      </c>
      <c r="Q24" s="332"/>
    </row>
    <row r="25" spans="1:17" s="328" customFormat="1" ht="15.95" customHeight="1">
      <c r="A25" s="263">
        <v>16</v>
      </c>
      <c r="B25" s="264" t="s">
        <v>91</v>
      </c>
      <c r="C25" s="267">
        <v>4864826</v>
      </c>
      <c r="D25" s="30" t="s">
        <v>12</v>
      </c>
      <c r="E25" s="31" t="s">
        <v>300</v>
      </c>
      <c r="F25" s="272">
        <v>133.33000000000001</v>
      </c>
      <c r="G25" s="247">
        <v>14636</v>
      </c>
      <c r="H25" s="248">
        <v>14636</v>
      </c>
      <c r="I25" s="199">
        <f t="shared" si="6"/>
        <v>0</v>
      </c>
      <c r="J25" s="199">
        <f t="shared" si="7"/>
        <v>0</v>
      </c>
      <c r="K25" s="786">
        <f t="shared" si="8"/>
        <v>0</v>
      </c>
      <c r="L25" s="247">
        <v>8548</v>
      </c>
      <c r="M25" s="248">
        <v>8548</v>
      </c>
      <c r="N25" s="199">
        <f t="shared" si="9"/>
        <v>0</v>
      </c>
      <c r="O25" s="199">
        <f t="shared" si="10"/>
        <v>0</v>
      </c>
      <c r="P25" s="786">
        <f t="shared" si="11"/>
        <v>0</v>
      </c>
      <c r="Q25" s="332"/>
    </row>
    <row r="26" spans="1:17" s="328" customFormat="1" ht="15.95" customHeight="1">
      <c r="A26" s="263">
        <v>17</v>
      </c>
      <c r="B26" s="264" t="s">
        <v>113</v>
      </c>
      <c r="C26" s="267">
        <v>4865143</v>
      </c>
      <c r="D26" s="30" t="s">
        <v>12</v>
      </c>
      <c r="E26" s="31" t="s">
        <v>300</v>
      </c>
      <c r="F26" s="272">
        <v>1000</v>
      </c>
      <c r="G26" s="247">
        <v>4</v>
      </c>
      <c r="H26" s="248">
        <v>9</v>
      </c>
      <c r="I26" s="199">
        <f t="shared" si="6"/>
        <v>-5</v>
      </c>
      <c r="J26" s="199">
        <f t="shared" si="7"/>
        <v>-5000</v>
      </c>
      <c r="K26" s="786">
        <f t="shared" si="8"/>
        <v>-5.0000000000000001E-3</v>
      </c>
      <c r="L26" s="247">
        <v>998349</v>
      </c>
      <c r="M26" s="248">
        <v>998352</v>
      </c>
      <c r="N26" s="199">
        <f t="shared" si="9"/>
        <v>-3</v>
      </c>
      <c r="O26" s="199">
        <f t="shared" si="10"/>
        <v>-3000</v>
      </c>
      <c r="P26" s="786">
        <f t="shared" si="11"/>
        <v>-3.0000000000000001E-3</v>
      </c>
      <c r="Q26" s="332"/>
    </row>
    <row r="27" spans="1:17" s="328" customFormat="1" ht="15.95" customHeight="1">
      <c r="A27" s="263">
        <v>18</v>
      </c>
      <c r="B27" s="264" t="s">
        <v>114</v>
      </c>
      <c r="C27" s="267">
        <v>4864883</v>
      </c>
      <c r="D27" s="30" t="s">
        <v>12</v>
      </c>
      <c r="E27" s="31" t="s">
        <v>300</v>
      </c>
      <c r="F27" s="272">
        <v>1000</v>
      </c>
      <c r="G27" s="247">
        <v>143</v>
      </c>
      <c r="H27" s="248">
        <v>262</v>
      </c>
      <c r="I27" s="199">
        <f t="shared" si="6"/>
        <v>-119</v>
      </c>
      <c r="J27" s="199">
        <f t="shared" si="7"/>
        <v>-119000</v>
      </c>
      <c r="K27" s="786">
        <f t="shared" si="8"/>
        <v>-0.11899999999999999</v>
      </c>
      <c r="L27" s="247">
        <v>15921</v>
      </c>
      <c r="M27" s="248">
        <v>15921</v>
      </c>
      <c r="N27" s="199">
        <f t="shared" si="9"/>
        <v>0</v>
      </c>
      <c r="O27" s="199">
        <f t="shared" si="10"/>
        <v>0</v>
      </c>
      <c r="P27" s="786">
        <f t="shared" si="11"/>
        <v>0</v>
      </c>
      <c r="Q27" s="332"/>
    </row>
    <row r="28" spans="1:17" s="328" customFormat="1" ht="15.95" customHeight="1">
      <c r="A28" s="263"/>
      <c r="B28" s="266" t="s">
        <v>92</v>
      </c>
      <c r="C28" s="267"/>
      <c r="D28" s="30"/>
      <c r="E28" s="30"/>
      <c r="F28" s="272"/>
      <c r="G28" s="247"/>
      <c r="H28" s="248"/>
      <c r="I28" s="356"/>
      <c r="J28" s="356"/>
      <c r="K28" s="789"/>
      <c r="L28" s="247"/>
      <c r="M28" s="248"/>
      <c r="N28" s="356"/>
      <c r="O28" s="356"/>
      <c r="P28" s="789"/>
      <c r="Q28" s="332"/>
    </row>
    <row r="29" spans="1:17" s="328" customFormat="1" ht="15.95" customHeight="1">
      <c r="A29" s="263">
        <v>19</v>
      </c>
      <c r="B29" s="264" t="s">
        <v>93</v>
      </c>
      <c r="C29" s="267">
        <v>4864954</v>
      </c>
      <c r="D29" s="30" t="s">
        <v>12</v>
      </c>
      <c r="E29" s="31" t="s">
        <v>300</v>
      </c>
      <c r="F29" s="272">
        <v>1250</v>
      </c>
      <c r="G29" s="247">
        <v>926796</v>
      </c>
      <c r="H29" s="248">
        <v>927670</v>
      </c>
      <c r="I29" s="199">
        <f>G29-H29</f>
        <v>-874</v>
      </c>
      <c r="J29" s="199">
        <f>$F29*I29</f>
        <v>-1092500</v>
      </c>
      <c r="K29" s="786">
        <f>J29/1000000</f>
        <v>-1.0925</v>
      </c>
      <c r="L29" s="247">
        <v>946933</v>
      </c>
      <c r="M29" s="248">
        <v>946933</v>
      </c>
      <c r="N29" s="199">
        <f>L29-M29</f>
        <v>0</v>
      </c>
      <c r="O29" s="199">
        <f>$F29*N29</f>
        <v>0</v>
      </c>
      <c r="P29" s="786">
        <f>O29/1000000</f>
        <v>0</v>
      </c>
      <c r="Q29" s="332"/>
    </row>
    <row r="30" spans="1:17" s="328" customFormat="1" ht="15.95" customHeight="1">
      <c r="A30" s="263">
        <v>20</v>
      </c>
      <c r="B30" s="264" t="s">
        <v>94</v>
      </c>
      <c r="C30" s="267">
        <v>4865030</v>
      </c>
      <c r="D30" s="30" t="s">
        <v>12</v>
      </c>
      <c r="E30" s="31" t="s">
        <v>300</v>
      </c>
      <c r="F30" s="272">
        <v>1000</v>
      </c>
      <c r="G30" s="247">
        <v>885893</v>
      </c>
      <c r="H30" s="248">
        <v>888006</v>
      </c>
      <c r="I30" s="199">
        <f>G30-H30</f>
        <v>-2113</v>
      </c>
      <c r="J30" s="199">
        <f>$F30*I30</f>
        <v>-2113000</v>
      </c>
      <c r="K30" s="786">
        <f>J30/1000000</f>
        <v>-2.113</v>
      </c>
      <c r="L30" s="247">
        <v>933168</v>
      </c>
      <c r="M30" s="248">
        <v>933168</v>
      </c>
      <c r="N30" s="199">
        <f>L30-M30</f>
        <v>0</v>
      </c>
      <c r="O30" s="199">
        <f>$F30*N30</f>
        <v>0</v>
      </c>
      <c r="P30" s="786">
        <f>O30/1000000</f>
        <v>0</v>
      </c>
      <c r="Q30" s="332"/>
    </row>
    <row r="31" spans="1:17" s="328" customFormat="1" ht="15.95" customHeight="1">
      <c r="A31" s="263">
        <v>21</v>
      </c>
      <c r="B31" s="264" t="s">
        <v>319</v>
      </c>
      <c r="C31" s="267">
        <v>4865027</v>
      </c>
      <c r="D31" s="30" t="s">
        <v>12</v>
      </c>
      <c r="E31" s="31" t="s">
        <v>300</v>
      </c>
      <c r="F31" s="272">
        <v>1000</v>
      </c>
      <c r="G31" s="247">
        <v>995961</v>
      </c>
      <c r="H31" s="248">
        <v>995961</v>
      </c>
      <c r="I31" s="199">
        <f>G31-H31</f>
        <v>0</v>
      </c>
      <c r="J31" s="199">
        <f>$F31*I31</f>
        <v>0</v>
      </c>
      <c r="K31" s="786">
        <f>J31/1000000</f>
        <v>0</v>
      </c>
      <c r="L31" s="247">
        <v>999772</v>
      </c>
      <c r="M31" s="248">
        <v>999772</v>
      </c>
      <c r="N31" s="199">
        <f>L31-M31</f>
        <v>0</v>
      </c>
      <c r="O31" s="199">
        <f>$F31*N31</f>
        <v>0</v>
      </c>
      <c r="P31" s="786">
        <f>O31/1000000</f>
        <v>0</v>
      </c>
      <c r="Q31" s="332"/>
    </row>
    <row r="32" spans="1:17" s="328" customFormat="1" ht="15.95" customHeight="1">
      <c r="A32" s="263"/>
      <c r="B32" s="266" t="s">
        <v>30</v>
      </c>
      <c r="C32" s="267"/>
      <c r="D32" s="30"/>
      <c r="E32" s="30"/>
      <c r="F32" s="272"/>
      <c r="G32" s="247"/>
      <c r="H32" s="248"/>
      <c r="I32" s="199"/>
      <c r="J32" s="199"/>
      <c r="K32" s="789">
        <f>SUM(K29:K31)</f>
        <v>-3.2054999999999998</v>
      </c>
      <c r="L32" s="247"/>
      <c r="M32" s="248"/>
      <c r="N32" s="199"/>
      <c r="O32" s="199"/>
      <c r="P32" s="789">
        <f>SUM(P29:P31)</f>
        <v>0</v>
      </c>
      <c r="Q32" s="332"/>
    </row>
    <row r="33" spans="1:17" s="328" customFormat="1" ht="15.95" customHeight="1">
      <c r="A33" s="263">
        <v>22</v>
      </c>
      <c r="B33" s="264" t="s">
        <v>95</v>
      </c>
      <c r="C33" s="267">
        <v>4902505</v>
      </c>
      <c r="D33" s="30" t="s">
        <v>12</v>
      </c>
      <c r="E33" s="31" t="s">
        <v>300</v>
      </c>
      <c r="F33" s="272">
        <v>-1000</v>
      </c>
      <c r="G33" s="247">
        <v>999999</v>
      </c>
      <c r="H33" s="248">
        <v>999943</v>
      </c>
      <c r="I33" s="199">
        <f>G33-H33</f>
        <v>56</v>
      </c>
      <c r="J33" s="199">
        <f>$F33*I33</f>
        <v>-56000</v>
      </c>
      <c r="K33" s="786">
        <f>J33/1000000</f>
        <v>-5.6000000000000001E-2</v>
      </c>
      <c r="L33" s="247">
        <v>1980</v>
      </c>
      <c r="M33" s="248">
        <v>1980</v>
      </c>
      <c r="N33" s="199">
        <f>L33-M33</f>
        <v>0</v>
      </c>
      <c r="O33" s="199">
        <f>$F33*N33</f>
        <v>0</v>
      </c>
      <c r="P33" s="786">
        <f>O33/1000000</f>
        <v>0</v>
      </c>
      <c r="Q33" s="340"/>
    </row>
    <row r="34" spans="1:17" s="328" customFormat="1" ht="15.95" customHeight="1">
      <c r="A34" s="263"/>
      <c r="B34" s="264"/>
      <c r="C34" s="267"/>
      <c r="D34" s="30"/>
      <c r="E34" s="31"/>
      <c r="F34" s="272">
        <v>-1000</v>
      </c>
      <c r="G34" s="247">
        <v>118</v>
      </c>
      <c r="H34" s="248">
        <v>0</v>
      </c>
      <c r="I34" s="199">
        <f>G34-H34</f>
        <v>118</v>
      </c>
      <c r="J34" s="199">
        <f>$F34*I34</f>
        <v>-118000</v>
      </c>
      <c r="K34" s="786">
        <f>J34/1000000</f>
        <v>-0.11799999999999999</v>
      </c>
      <c r="L34" s="247"/>
      <c r="M34" s="248"/>
      <c r="N34" s="199"/>
      <c r="O34" s="199"/>
      <c r="P34" s="786"/>
      <c r="Q34" s="340"/>
    </row>
    <row r="35" spans="1:17" s="328" customFormat="1" ht="15.95" customHeight="1">
      <c r="A35" s="263">
        <v>23</v>
      </c>
      <c r="B35" s="264" t="s">
        <v>96</v>
      </c>
      <c r="C35" s="267">
        <v>5128436</v>
      </c>
      <c r="D35" s="30" t="s">
        <v>12</v>
      </c>
      <c r="E35" s="31" t="s">
        <v>300</v>
      </c>
      <c r="F35" s="272">
        <v>-1000</v>
      </c>
      <c r="G35" s="247">
        <v>812</v>
      </c>
      <c r="H35" s="248">
        <v>400</v>
      </c>
      <c r="I35" s="199">
        <f>G35-H35</f>
        <v>412</v>
      </c>
      <c r="J35" s="199">
        <f>$F35*I35</f>
        <v>-412000</v>
      </c>
      <c r="K35" s="786">
        <f>J35/1000000</f>
        <v>-0.41199999999999998</v>
      </c>
      <c r="L35" s="247">
        <v>765</v>
      </c>
      <c r="M35" s="248">
        <v>765</v>
      </c>
      <c r="N35" s="199">
        <f>L35-M35</f>
        <v>0</v>
      </c>
      <c r="O35" s="199">
        <f>$F35*N35</f>
        <v>0</v>
      </c>
      <c r="P35" s="786">
        <f>O35/1000000</f>
        <v>0</v>
      </c>
      <c r="Q35" s="340"/>
    </row>
    <row r="36" spans="1:17" s="328" customFormat="1" ht="15.95" customHeight="1">
      <c r="A36" s="263">
        <v>24</v>
      </c>
      <c r="B36" s="562" t="s">
        <v>132</v>
      </c>
      <c r="C36" s="267">
        <v>4865081</v>
      </c>
      <c r="D36" s="30" t="s">
        <v>12</v>
      </c>
      <c r="E36" s="31" t="s">
        <v>300</v>
      </c>
      <c r="F36" s="272">
        <v>400</v>
      </c>
      <c r="G36" s="247">
        <v>0</v>
      </c>
      <c r="H36" s="248">
        <v>0</v>
      </c>
      <c r="I36" s="199">
        <f>G36-H36</f>
        <v>0</v>
      </c>
      <c r="J36" s="199">
        <f>$F36*I36</f>
        <v>0</v>
      </c>
      <c r="K36" s="786">
        <f>J36/1000000</f>
        <v>0</v>
      </c>
      <c r="L36" s="247">
        <v>0</v>
      </c>
      <c r="M36" s="248">
        <v>0</v>
      </c>
      <c r="N36" s="199">
        <f>L36-M36</f>
        <v>0</v>
      </c>
      <c r="O36" s="199">
        <f>$F36*N36</f>
        <v>0</v>
      </c>
      <c r="P36" s="751">
        <f>O36/1000000</f>
        <v>0</v>
      </c>
      <c r="Q36" s="491"/>
    </row>
    <row r="37" spans="1:17" s="328" customFormat="1" ht="15.95" customHeight="1">
      <c r="A37" s="263"/>
      <c r="B37" s="266" t="s">
        <v>25</v>
      </c>
      <c r="C37" s="267"/>
      <c r="D37" s="30"/>
      <c r="E37" s="30"/>
      <c r="F37" s="272"/>
      <c r="G37" s="247"/>
      <c r="H37" s="248"/>
      <c r="I37" s="199"/>
      <c r="J37" s="199"/>
      <c r="K37" s="786"/>
      <c r="L37" s="247"/>
      <c r="M37" s="248"/>
      <c r="N37" s="199"/>
      <c r="O37" s="199"/>
      <c r="P37" s="786"/>
      <c r="Q37" s="332"/>
    </row>
    <row r="38" spans="1:17" s="328" customFormat="1" ht="15">
      <c r="A38" s="263">
        <v>25</v>
      </c>
      <c r="B38" s="239" t="s">
        <v>43</v>
      </c>
      <c r="C38" s="267">
        <v>4864854</v>
      </c>
      <c r="D38" s="33" t="s">
        <v>12</v>
      </c>
      <c r="E38" s="31" t="s">
        <v>300</v>
      </c>
      <c r="F38" s="272">
        <v>1000</v>
      </c>
      <c r="G38" s="247">
        <v>998799</v>
      </c>
      <c r="H38" s="248">
        <v>998799</v>
      </c>
      <c r="I38" s="199">
        <f>G38-H38</f>
        <v>0</v>
      </c>
      <c r="J38" s="199">
        <f>$F38*I38</f>
        <v>0</v>
      </c>
      <c r="K38" s="786">
        <f>J38/1000000</f>
        <v>0</v>
      </c>
      <c r="L38" s="247">
        <v>8706</v>
      </c>
      <c r="M38" s="248">
        <v>8887</v>
      </c>
      <c r="N38" s="199">
        <f>L38-M38</f>
        <v>-181</v>
      </c>
      <c r="O38" s="199">
        <f>$F38*N38</f>
        <v>-181000</v>
      </c>
      <c r="P38" s="786">
        <f>O38/1000000</f>
        <v>-0.18099999999999999</v>
      </c>
      <c r="Q38" s="352"/>
    </row>
    <row r="39" spans="1:17" s="328" customFormat="1" ht="15.95" customHeight="1">
      <c r="A39" s="263"/>
      <c r="B39" s="266" t="s">
        <v>97</v>
      </c>
      <c r="C39" s="267"/>
      <c r="D39" s="30"/>
      <c r="E39" s="30"/>
      <c r="F39" s="272"/>
      <c r="G39" s="247"/>
      <c r="H39" s="248"/>
      <c r="I39" s="199"/>
      <c r="J39" s="199"/>
      <c r="K39" s="786"/>
      <c r="L39" s="247"/>
      <c r="M39" s="248"/>
      <c r="N39" s="199"/>
      <c r="O39" s="199"/>
      <c r="P39" s="786"/>
      <c r="Q39" s="332"/>
    </row>
    <row r="40" spans="1:17" s="328" customFormat="1" ht="17.25" customHeight="1">
      <c r="A40" s="263">
        <v>26</v>
      </c>
      <c r="B40" s="264" t="s">
        <v>98</v>
      </c>
      <c r="C40" s="267">
        <v>4864970</v>
      </c>
      <c r="D40" s="30" t="s">
        <v>12</v>
      </c>
      <c r="E40" s="31" t="s">
        <v>300</v>
      </c>
      <c r="F40" s="272">
        <v>-1000</v>
      </c>
      <c r="G40" s="247">
        <v>32905</v>
      </c>
      <c r="H40" s="248">
        <v>30101</v>
      </c>
      <c r="I40" s="199">
        <f>G40-H40</f>
        <v>2804</v>
      </c>
      <c r="J40" s="199">
        <f>$F40*I40</f>
        <v>-2804000</v>
      </c>
      <c r="K40" s="786">
        <f>J40/1000000</f>
        <v>-2.8039999999999998</v>
      </c>
      <c r="L40" s="247">
        <v>4086</v>
      </c>
      <c r="M40" s="248">
        <v>4086</v>
      </c>
      <c r="N40" s="199">
        <f>L40-M40</f>
        <v>0</v>
      </c>
      <c r="O40" s="199">
        <f>$F40*N40</f>
        <v>0</v>
      </c>
      <c r="P40" s="786">
        <f>O40/1000000</f>
        <v>0</v>
      </c>
      <c r="Q40" s="332"/>
    </row>
    <row r="41" spans="1:17" s="328" customFormat="1" ht="15.95" customHeight="1">
      <c r="A41" s="263">
        <v>27</v>
      </c>
      <c r="B41" s="264" t="s">
        <v>99</v>
      </c>
      <c r="C41" s="267" t="s">
        <v>496</v>
      </c>
      <c r="D41" s="253" t="s">
        <v>438</v>
      </c>
      <c r="E41" s="335" t="s">
        <v>300</v>
      </c>
      <c r="F41" s="570">
        <v>-0.5</v>
      </c>
      <c r="G41" s="247">
        <v>11931000</v>
      </c>
      <c r="H41" s="248">
        <v>10503000</v>
      </c>
      <c r="I41" s="199">
        <f>G41-H41</f>
        <v>1428000</v>
      </c>
      <c r="J41" s="199">
        <f>$F41*I41</f>
        <v>-714000</v>
      </c>
      <c r="K41" s="786">
        <f>J41/1000000</f>
        <v>-0.71399999999999997</v>
      </c>
      <c r="L41" s="247">
        <v>1126000</v>
      </c>
      <c r="M41" s="248">
        <v>1126000</v>
      </c>
      <c r="N41" s="199">
        <f>L41-M41</f>
        <v>0</v>
      </c>
      <c r="O41" s="199">
        <f>$F41*N41</f>
        <v>0</v>
      </c>
      <c r="P41" s="786">
        <f>O41/1000000</f>
        <v>0</v>
      </c>
      <c r="Q41" s="340"/>
    </row>
    <row r="42" spans="1:17" s="328" customFormat="1" ht="15.95" customHeight="1">
      <c r="A42" s="263">
        <v>28</v>
      </c>
      <c r="B42" s="264" t="s">
        <v>100</v>
      </c>
      <c r="C42" s="267">
        <v>4864934</v>
      </c>
      <c r="D42" s="30" t="s">
        <v>12</v>
      </c>
      <c r="E42" s="31" t="s">
        <v>300</v>
      </c>
      <c r="F42" s="272">
        <v>-1000</v>
      </c>
      <c r="G42" s="247">
        <v>19813</v>
      </c>
      <c r="H42" s="248">
        <v>19171</v>
      </c>
      <c r="I42" s="199">
        <f>G42-H42</f>
        <v>642</v>
      </c>
      <c r="J42" s="199">
        <f>$F42*I42</f>
        <v>-642000</v>
      </c>
      <c r="K42" s="786">
        <f>J42/1000000</f>
        <v>-0.64200000000000002</v>
      </c>
      <c r="L42" s="247">
        <v>999915</v>
      </c>
      <c r="M42" s="248">
        <v>999915</v>
      </c>
      <c r="N42" s="199">
        <f>L42-M42</f>
        <v>0</v>
      </c>
      <c r="O42" s="199">
        <f>$F42*N42</f>
        <v>0</v>
      </c>
      <c r="P42" s="786">
        <f>O42/1000000</f>
        <v>0</v>
      </c>
      <c r="Q42" s="351"/>
    </row>
    <row r="43" spans="1:17" s="328" customFormat="1" ht="15.95" customHeight="1">
      <c r="A43" s="263">
        <v>29</v>
      </c>
      <c r="B43" s="239" t="s">
        <v>101</v>
      </c>
      <c r="C43" s="267">
        <v>4864906</v>
      </c>
      <c r="D43" s="30" t="s">
        <v>12</v>
      </c>
      <c r="E43" s="31" t="s">
        <v>300</v>
      </c>
      <c r="F43" s="272">
        <v>-1000</v>
      </c>
      <c r="G43" s="247">
        <v>12465</v>
      </c>
      <c r="H43" s="248">
        <v>11249</v>
      </c>
      <c r="I43" s="199">
        <f>G43-H43</f>
        <v>1216</v>
      </c>
      <c r="J43" s="199">
        <f>$F43*I43</f>
        <v>-1216000</v>
      </c>
      <c r="K43" s="786">
        <f>J43/1000000</f>
        <v>-1.216</v>
      </c>
      <c r="L43" s="247">
        <v>999760</v>
      </c>
      <c r="M43" s="248">
        <v>999760</v>
      </c>
      <c r="N43" s="199">
        <f>L43-M43</f>
        <v>0</v>
      </c>
      <c r="O43" s="199">
        <f>$F43*N43</f>
        <v>0</v>
      </c>
      <c r="P43" s="786">
        <f>O43/1000000</f>
        <v>0</v>
      </c>
      <c r="Q43" s="344"/>
    </row>
    <row r="44" spans="1:17" s="328" customFormat="1" ht="15.95" customHeight="1">
      <c r="A44" s="263"/>
      <c r="B44" s="266" t="s">
        <v>360</v>
      </c>
      <c r="C44" s="267"/>
      <c r="D44" s="334"/>
      <c r="E44" s="335"/>
      <c r="F44" s="272"/>
      <c r="G44" s="247"/>
      <c r="H44" s="248"/>
      <c r="I44" s="199"/>
      <c r="J44" s="199"/>
      <c r="K44" s="786"/>
      <c r="L44" s="247"/>
      <c r="M44" s="248"/>
      <c r="N44" s="199"/>
      <c r="O44" s="199"/>
      <c r="P44" s="786"/>
      <c r="Q44" s="538"/>
    </row>
    <row r="45" spans="1:17" s="328" customFormat="1" ht="15.95" customHeight="1">
      <c r="A45" s="263">
        <v>30</v>
      </c>
      <c r="B45" s="264" t="s">
        <v>98</v>
      </c>
      <c r="C45" s="267">
        <v>4864933</v>
      </c>
      <c r="D45" s="334" t="s">
        <v>12</v>
      </c>
      <c r="E45" s="335" t="s">
        <v>300</v>
      </c>
      <c r="F45" s="272">
        <v>-2000</v>
      </c>
      <c r="G45" s="247">
        <v>684</v>
      </c>
      <c r="H45" s="248">
        <v>586</v>
      </c>
      <c r="I45" s="199">
        <f>G45-H45</f>
        <v>98</v>
      </c>
      <c r="J45" s="199">
        <f>$F45*I45</f>
        <v>-196000</v>
      </c>
      <c r="K45" s="786">
        <f>J45/1000000</f>
        <v>-0.19600000000000001</v>
      </c>
      <c r="L45" s="247">
        <v>5078</v>
      </c>
      <c r="M45" s="248">
        <v>5038</v>
      </c>
      <c r="N45" s="199">
        <f>L45-M45</f>
        <v>40</v>
      </c>
      <c r="O45" s="199">
        <f>$F45*N45</f>
        <v>-80000</v>
      </c>
      <c r="P45" s="786">
        <f>O45/1000000</f>
        <v>-0.08</v>
      </c>
      <c r="Q45" s="504"/>
    </row>
    <row r="46" spans="1:17" s="328" customFormat="1" ht="15.95" customHeight="1">
      <c r="A46" s="263">
        <v>31</v>
      </c>
      <c r="B46" s="264" t="s">
        <v>363</v>
      </c>
      <c r="C46" s="267">
        <v>5128456</v>
      </c>
      <c r="D46" s="334" t="s">
        <v>12</v>
      </c>
      <c r="E46" s="335" t="s">
        <v>300</v>
      </c>
      <c r="F46" s="272">
        <v>-1000</v>
      </c>
      <c r="G46" s="247">
        <v>99412</v>
      </c>
      <c r="H46" s="248">
        <v>99383</v>
      </c>
      <c r="I46" s="199">
        <f>G46-H46</f>
        <v>29</v>
      </c>
      <c r="J46" s="199">
        <f>$F46*I46</f>
        <v>-29000</v>
      </c>
      <c r="K46" s="786">
        <f>J46/1000000</f>
        <v>-2.9000000000000001E-2</v>
      </c>
      <c r="L46" s="247">
        <v>16072</v>
      </c>
      <c r="M46" s="248">
        <v>16010</v>
      </c>
      <c r="N46" s="199">
        <f>L46-M46</f>
        <v>62</v>
      </c>
      <c r="O46" s="199">
        <f>$F46*N46</f>
        <v>-62000</v>
      </c>
      <c r="P46" s="786">
        <f>O46/1000000</f>
        <v>-6.2E-2</v>
      </c>
      <c r="Q46" s="676"/>
    </row>
    <row r="47" spans="1:17" s="328" customFormat="1" ht="15.95" customHeight="1">
      <c r="A47" s="263">
        <v>32</v>
      </c>
      <c r="B47" s="264" t="s">
        <v>361</v>
      </c>
      <c r="C47" s="267">
        <v>4864830</v>
      </c>
      <c r="D47" s="334" t="s">
        <v>12</v>
      </c>
      <c r="E47" s="335" t="s">
        <v>300</v>
      </c>
      <c r="F47" s="272">
        <v>-5000</v>
      </c>
      <c r="G47" s="247">
        <v>4448</v>
      </c>
      <c r="H47" s="248">
        <v>4340</v>
      </c>
      <c r="I47" s="199">
        <f>G47-H47</f>
        <v>108</v>
      </c>
      <c r="J47" s="199">
        <f>$F47*I47</f>
        <v>-540000</v>
      </c>
      <c r="K47" s="786">
        <f>J47/1000000</f>
        <v>-0.54</v>
      </c>
      <c r="L47" s="247">
        <v>1507</v>
      </c>
      <c r="M47" s="248">
        <v>1505</v>
      </c>
      <c r="N47" s="199">
        <f>L47-M47</f>
        <v>2</v>
      </c>
      <c r="O47" s="199">
        <f>$F47*N47</f>
        <v>-10000</v>
      </c>
      <c r="P47" s="786">
        <f>O47/1000000</f>
        <v>-0.01</v>
      </c>
      <c r="Q47" s="550"/>
    </row>
    <row r="48" spans="1:17" s="328" customFormat="1" ht="14.25" customHeight="1">
      <c r="A48" s="263"/>
      <c r="B48" s="266" t="s">
        <v>40</v>
      </c>
      <c r="C48" s="267"/>
      <c r="D48" s="30"/>
      <c r="E48" s="30"/>
      <c r="F48" s="272"/>
      <c r="G48" s="247"/>
      <c r="H48" s="248"/>
      <c r="I48" s="199"/>
      <c r="J48" s="199"/>
      <c r="K48" s="786"/>
      <c r="L48" s="247"/>
      <c r="M48" s="248"/>
      <c r="N48" s="199"/>
      <c r="O48" s="199"/>
      <c r="P48" s="786"/>
      <c r="Q48" s="332"/>
    </row>
    <row r="49" spans="1:17" s="328" customFormat="1" ht="14.25" customHeight="1">
      <c r="A49" s="263"/>
      <c r="B49" s="265" t="s">
        <v>17</v>
      </c>
      <c r="C49" s="267"/>
      <c r="D49" s="33"/>
      <c r="E49" s="33"/>
      <c r="F49" s="272"/>
      <c r="G49" s="247"/>
      <c r="H49" s="248"/>
      <c r="I49" s="199"/>
      <c r="J49" s="199"/>
      <c r="K49" s="786"/>
      <c r="L49" s="247"/>
      <c r="M49" s="248"/>
      <c r="N49" s="199"/>
      <c r="O49" s="199"/>
      <c r="P49" s="786"/>
      <c r="Q49" s="332"/>
    </row>
    <row r="50" spans="1:17" s="328" customFormat="1" ht="14.25" customHeight="1">
      <c r="A50" s="263">
        <v>33</v>
      </c>
      <c r="B50" s="264" t="s">
        <v>18</v>
      </c>
      <c r="C50" s="267">
        <v>4865119</v>
      </c>
      <c r="D50" s="334" t="s">
        <v>12</v>
      </c>
      <c r="E50" s="335" t="s">
        <v>300</v>
      </c>
      <c r="F50" s="272">
        <v>1333.33</v>
      </c>
      <c r="G50" s="263">
        <v>372</v>
      </c>
      <c r="H50" s="254">
        <v>374</v>
      </c>
      <c r="I50" s="254">
        <f>G50-H50</f>
        <v>-2</v>
      </c>
      <c r="J50" s="254">
        <f>$F50*I50</f>
        <v>-2666.66</v>
      </c>
      <c r="K50" s="784">
        <f>J50/1000000</f>
        <v>-2.66666E-3</v>
      </c>
      <c r="L50" s="263">
        <v>27</v>
      </c>
      <c r="M50" s="254">
        <v>28</v>
      </c>
      <c r="N50" s="254">
        <f>L50-M50</f>
        <v>-1</v>
      </c>
      <c r="O50" s="254">
        <f>$F50*N50</f>
        <v>-1333.33</v>
      </c>
      <c r="P50" s="784">
        <f>O50/1000000</f>
        <v>-1.33333E-3</v>
      </c>
      <c r="Q50" s="950"/>
    </row>
    <row r="51" spans="1:17" s="328" customFormat="1" ht="15.95" customHeight="1">
      <c r="A51" s="263">
        <v>34</v>
      </c>
      <c r="B51" s="264" t="s">
        <v>19</v>
      </c>
      <c r="C51" s="267">
        <v>4864825</v>
      </c>
      <c r="D51" s="30" t="s">
        <v>12</v>
      </c>
      <c r="E51" s="31" t="s">
        <v>300</v>
      </c>
      <c r="F51" s="272">
        <v>133.33000000000001</v>
      </c>
      <c r="G51" s="247">
        <v>6704</v>
      </c>
      <c r="H51" s="248">
        <v>6704</v>
      </c>
      <c r="I51" s="199">
        <f>G51-H51</f>
        <v>0</v>
      </c>
      <c r="J51" s="199">
        <f>$F51*I51</f>
        <v>0</v>
      </c>
      <c r="K51" s="786">
        <f>J51/1000000</f>
        <v>0</v>
      </c>
      <c r="L51" s="247">
        <v>2604</v>
      </c>
      <c r="M51" s="248">
        <v>4735</v>
      </c>
      <c r="N51" s="199">
        <f>L51-M51</f>
        <v>-2131</v>
      </c>
      <c r="O51" s="199">
        <f>$F51*N51</f>
        <v>-284126.23000000004</v>
      </c>
      <c r="P51" s="786">
        <f>O51/1000000</f>
        <v>-0.28412623000000004</v>
      </c>
      <c r="Q51" s="332"/>
    </row>
    <row r="52" spans="1:17" s="328" customFormat="1" ht="15.95" customHeight="1">
      <c r="A52" s="263"/>
      <c r="B52" s="266" t="s">
        <v>110</v>
      </c>
      <c r="C52" s="267"/>
      <c r="D52" s="30"/>
      <c r="E52" s="30"/>
      <c r="F52" s="272"/>
      <c r="G52" s="247"/>
      <c r="H52" s="248"/>
      <c r="I52" s="199"/>
      <c r="J52" s="199"/>
      <c r="K52" s="786"/>
      <c r="L52" s="247"/>
      <c r="M52" s="248"/>
      <c r="N52" s="199"/>
      <c r="O52" s="199"/>
      <c r="P52" s="786"/>
      <c r="Q52" s="332"/>
    </row>
    <row r="53" spans="1:17" s="328" customFormat="1" ht="15.95" customHeight="1">
      <c r="A53" s="263">
        <v>35</v>
      </c>
      <c r="B53" s="264" t="s">
        <v>111</v>
      </c>
      <c r="C53" s="267">
        <v>4865137</v>
      </c>
      <c r="D53" s="30" t="s">
        <v>12</v>
      </c>
      <c r="E53" s="31" t="s">
        <v>300</v>
      </c>
      <c r="F53" s="272">
        <v>1000</v>
      </c>
      <c r="G53" s="247">
        <v>1</v>
      </c>
      <c r="H53" s="248">
        <v>0</v>
      </c>
      <c r="I53" s="199">
        <f>G53-H53</f>
        <v>1</v>
      </c>
      <c r="J53" s="199">
        <f>$F53*I53</f>
        <v>1000</v>
      </c>
      <c r="K53" s="786">
        <f>J53/1000000</f>
        <v>1E-3</v>
      </c>
      <c r="L53" s="247">
        <v>0</v>
      </c>
      <c r="M53" s="248">
        <v>0</v>
      </c>
      <c r="N53" s="199">
        <f>L53-M53</f>
        <v>0</v>
      </c>
      <c r="O53" s="199">
        <f>$F53*N53</f>
        <v>0</v>
      </c>
      <c r="P53" s="786">
        <f>O53/1000000</f>
        <v>0</v>
      </c>
      <c r="Q53" s="332"/>
    </row>
    <row r="54" spans="1:17" s="355" customFormat="1" ht="15.95" customHeight="1">
      <c r="A54" s="263">
        <v>36</v>
      </c>
      <c r="B54" s="239" t="s">
        <v>112</v>
      </c>
      <c r="C54" s="267">
        <v>4864828</v>
      </c>
      <c r="D54" s="33" t="s">
        <v>12</v>
      </c>
      <c r="E54" s="31" t="s">
        <v>300</v>
      </c>
      <c r="F54" s="272">
        <v>133</v>
      </c>
      <c r="G54" s="247">
        <v>992239</v>
      </c>
      <c r="H54" s="248">
        <v>992341</v>
      </c>
      <c r="I54" s="199">
        <f>G54-H54</f>
        <v>-102</v>
      </c>
      <c r="J54" s="199">
        <f>$F54*I54</f>
        <v>-13566</v>
      </c>
      <c r="K54" s="786">
        <f>J54/1000000</f>
        <v>-1.3566E-2</v>
      </c>
      <c r="L54" s="247">
        <v>994084</v>
      </c>
      <c r="M54" s="248">
        <v>994126</v>
      </c>
      <c r="N54" s="199">
        <f>L54-M54</f>
        <v>-42</v>
      </c>
      <c r="O54" s="199">
        <f>$F54*N54</f>
        <v>-5586</v>
      </c>
      <c r="P54" s="786">
        <f>O54/1000000</f>
        <v>-5.5859999999999998E-3</v>
      </c>
      <c r="Q54" s="717"/>
    </row>
    <row r="55" spans="1:17" s="328" customFormat="1" ht="15.95" customHeight="1">
      <c r="A55" s="263"/>
      <c r="B55" s="265" t="s">
        <v>393</v>
      </c>
      <c r="C55" s="267"/>
      <c r="D55" s="33"/>
      <c r="E55" s="31"/>
      <c r="F55" s="272"/>
      <c r="G55" s="247"/>
      <c r="H55" s="248"/>
      <c r="I55" s="199"/>
      <c r="J55" s="199"/>
      <c r="K55" s="786"/>
      <c r="L55" s="247"/>
      <c r="M55" s="248"/>
      <c r="N55" s="199"/>
      <c r="O55" s="199"/>
      <c r="P55" s="786"/>
      <c r="Q55" s="717"/>
    </row>
    <row r="56" spans="1:17" s="328" customFormat="1" ht="15.95" customHeight="1">
      <c r="A56" s="263">
        <v>37</v>
      </c>
      <c r="B56" s="239" t="s">
        <v>34</v>
      </c>
      <c r="C56" s="267">
        <v>5295145</v>
      </c>
      <c r="D56" s="33" t="s">
        <v>12</v>
      </c>
      <c r="E56" s="31" t="s">
        <v>300</v>
      </c>
      <c r="F56" s="272">
        <v>-1000</v>
      </c>
      <c r="G56" s="247">
        <v>998752</v>
      </c>
      <c r="H56" s="248">
        <v>998501</v>
      </c>
      <c r="I56" s="199">
        <f>G56-H56</f>
        <v>251</v>
      </c>
      <c r="J56" s="199">
        <f>$F56*I56</f>
        <v>-251000</v>
      </c>
      <c r="K56" s="786">
        <f>J56/1000000</f>
        <v>-0.251</v>
      </c>
      <c r="L56" s="247">
        <v>990861</v>
      </c>
      <c r="M56" s="248">
        <v>990742</v>
      </c>
      <c r="N56" s="199">
        <f>L56-M56</f>
        <v>119</v>
      </c>
      <c r="O56" s="199">
        <f>$F56*N56</f>
        <v>-119000</v>
      </c>
      <c r="P56" s="786">
        <f>O56/1000000</f>
        <v>-0.11899999999999999</v>
      </c>
      <c r="Q56" s="717"/>
    </row>
    <row r="57" spans="1:17" s="328" customFormat="1" ht="15.95" customHeight="1">
      <c r="A57" s="263"/>
      <c r="B57" s="239"/>
      <c r="C57" s="267"/>
      <c r="D57" s="33"/>
      <c r="E57" s="31"/>
      <c r="F57" s="272">
        <v>-1000</v>
      </c>
      <c r="G57" s="247">
        <v>999563</v>
      </c>
      <c r="H57" s="248">
        <v>999494</v>
      </c>
      <c r="I57" s="199">
        <f>G57-H57</f>
        <v>69</v>
      </c>
      <c r="J57" s="199">
        <f>$F57*I57</f>
        <v>-69000</v>
      </c>
      <c r="K57" s="786">
        <f>J57/1000000</f>
        <v>-6.9000000000000006E-2</v>
      </c>
      <c r="L57" s="247"/>
      <c r="M57" s="248"/>
      <c r="N57" s="199"/>
      <c r="O57" s="199"/>
      <c r="P57" s="786"/>
      <c r="Q57" s="717"/>
    </row>
    <row r="58" spans="1:17" s="355" customFormat="1" ht="15.95" customHeight="1">
      <c r="A58" s="263">
        <v>38</v>
      </c>
      <c r="B58" s="239" t="s">
        <v>161</v>
      </c>
      <c r="C58" s="267">
        <v>5295146</v>
      </c>
      <c r="D58" s="267" t="s">
        <v>12</v>
      </c>
      <c r="E58" s="267" t="s">
        <v>300</v>
      </c>
      <c r="F58" s="272">
        <v>-1000</v>
      </c>
      <c r="G58" s="247">
        <v>14534</v>
      </c>
      <c r="H58" s="248">
        <v>14155</v>
      </c>
      <c r="I58" s="267">
        <f>G58-H58</f>
        <v>379</v>
      </c>
      <c r="J58" s="267">
        <f>$F58*I58</f>
        <v>-379000</v>
      </c>
      <c r="K58" s="761">
        <f>J58/1000000</f>
        <v>-0.379</v>
      </c>
      <c r="L58" s="247">
        <v>969908</v>
      </c>
      <c r="M58" s="248">
        <v>969895</v>
      </c>
      <c r="N58" s="267">
        <f>L58-M58</f>
        <v>13</v>
      </c>
      <c r="O58" s="267">
        <f>$F58*N58</f>
        <v>-13000</v>
      </c>
      <c r="P58" s="761">
        <f>O58/1000000</f>
        <v>-1.2999999999999999E-2</v>
      </c>
      <c r="Q58" s="717"/>
    </row>
    <row r="59" spans="1:17" s="355" customFormat="1" ht="15.95" customHeight="1">
      <c r="A59" s="263"/>
      <c r="B59" s="265" t="s">
        <v>468</v>
      </c>
      <c r="C59" s="267"/>
      <c r="D59" s="267"/>
      <c r="E59" s="267"/>
      <c r="F59" s="272"/>
      <c r="G59" s="247"/>
      <c r="H59" s="248"/>
      <c r="I59" s="267"/>
      <c r="J59" s="267"/>
      <c r="K59" s="784"/>
      <c r="L59" s="248"/>
      <c r="M59" s="248"/>
      <c r="N59" s="267"/>
      <c r="O59" s="267"/>
      <c r="P59" s="784"/>
      <c r="Q59" s="717"/>
    </row>
    <row r="60" spans="1:17" s="355" customFormat="1" ht="15.95" customHeight="1">
      <c r="A60" s="263">
        <v>39</v>
      </c>
      <c r="B60" s="264" t="s">
        <v>469</v>
      </c>
      <c r="C60" s="267" t="s">
        <v>471</v>
      </c>
      <c r="D60" s="253" t="s">
        <v>438</v>
      </c>
      <c r="E60" s="239" t="s">
        <v>300</v>
      </c>
      <c r="F60" s="272">
        <v>-1</v>
      </c>
      <c r="G60" s="247">
        <v>3975000.06</v>
      </c>
      <c r="H60" s="248">
        <v>3238000.13</v>
      </c>
      <c r="I60" s="199">
        <f>G60-H60</f>
        <v>736999.93000000017</v>
      </c>
      <c r="J60" s="199">
        <f>$F60*I60</f>
        <v>-736999.93000000017</v>
      </c>
      <c r="K60" s="786">
        <f>J60/1000000</f>
        <v>-0.73699993000000019</v>
      </c>
      <c r="L60" s="247">
        <v>628000</v>
      </c>
      <c r="M60" s="248">
        <v>628000</v>
      </c>
      <c r="N60" s="199">
        <f>L60-M60</f>
        <v>0</v>
      </c>
      <c r="O60" s="199">
        <f>$F60*N60</f>
        <v>0</v>
      </c>
      <c r="P60" s="786">
        <f>O60/1000000</f>
        <v>0</v>
      </c>
      <c r="Q60" s="717"/>
    </row>
    <row r="61" spans="1:17" s="355" customFormat="1" ht="15.95" customHeight="1">
      <c r="A61" s="263">
        <v>40</v>
      </c>
      <c r="B61" s="264" t="s">
        <v>470</v>
      </c>
      <c r="C61" s="267" t="s">
        <v>472</v>
      </c>
      <c r="D61" s="253" t="s">
        <v>438</v>
      </c>
      <c r="E61" s="239" t="s">
        <v>300</v>
      </c>
      <c r="F61" s="272">
        <v>-1</v>
      </c>
      <c r="G61" s="247">
        <v>5849999.8700000001</v>
      </c>
      <c r="H61" s="248">
        <v>5395999.7400000002</v>
      </c>
      <c r="I61" s="267">
        <f>G61-H61</f>
        <v>454000.12999999989</v>
      </c>
      <c r="J61" s="267">
        <f>$F61*I61</f>
        <v>-454000.12999999989</v>
      </c>
      <c r="K61" s="761">
        <f>J61/1000000</f>
        <v>-0.45400012999999989</v>
      </c>
      <c r="L61" s="247">
        <v>763000</v>
      </c>
      <c r="M61" s="248">
        <v>763000</v>
      </c>
      <c r="N61" s="267">
        <f>L61-M61</f>
        <v>0</v>
      </c>
      <c r="O61" s="267">
        <f>$F61*N61</f>
        <v>0</v>
      </c>
      <c r="P61" s="761">
        <f>O61/1000000</f>
        <v>0</v>
      </c>
      <c r="Q61" s="717"/>
    </row>
    <row r="62" spans="1:17" s="328" customFormat="1" ht="6" customHeight="1" thickBot="1">
      <c r="A62" s="506"/>
      <c r="B62" s="544"/>
      <c r="C62" s="268"/>
      <c r="D62" s="904"/>
      <c r="E62" s="360"/>
      <c r="F62" s="905"/>
      <c r="G62" s="330"/>
      <c r="H62" s="331"/>
      <c r="I62" s="906"/>
      <c r="J62" s="906"/>
      <c r="K62" s="907"/>
      <c r="L62" s="331"/>
      <c r="M62" s="331"/>
      <c r="N62" s="906"/>
      <c r="O62" s="906"/>
      <c r="P62" s="907"/>
      <c r="Q62" s="399"/>
    </row>
    <row r="63" spans="1:17" s="328" customFormat="1" ht="15" customHeight="1" thickTop="1">
      <c r="B63" s="11" t="s">
        <v>128</v>
      </c>
      <c r="F63" s="432"/>
      <c r="G63" s="248"/>
      <c r="H63" s="248"/>
      <c r="I63" s="391"/>
      <c r="J63" s="391"/>
      <c r="K63" s="790">
        <f>SUM(K8:K62)-K32</f>
        <v>-13.0171502</v>
      </c>
      <c r="N63" s="391"/>
      <c r="O63" s="391"/>
      <c r="P63" s="790">
        <f>SUM(P8:P62)-P32</f>
        <v>-1.4071451699999999</v>
      </c>
    </row>
    <row r="64" spans="1:17" s="328" customFormat="1" ht="1.5" customHeight="1">
      <c r="B64" s="11"/>
      <c r="F64" s="432"/>
      <c r="G64" s="248"/>
      <c r="H64" s="248"/>
      <c r="I64" s="391"/>
      <c r="J64" s="391"/>
      <c r="K64" s="791"/>
      <c r="N64" s="391"/>
      <c r="O64" s="391"/>
      <c r="P64" s="791"/>
    </row>
    <row r="65" spans="1:17" s="328" customFormat="1" ht="16.5">
      <c r="B65" s="11" t="s">
        <v>129</v>
      </c>
      <c r="F65" s="432"/>
      <c r="G65" s="248"/>
      <c r="H65" s="248"/>
      <c r="I65" s="391"/>
      <c r="J65" s="391"/>
      <c r="K65" s="790">
        <f>SUM(K63:K64)</f>
        <v>-13.0171502</v>
      </c>
      <c r="N65" s="391"/>
      <c r="O65" s="391"/>
      <c r="P65" s="790">
        <f>SUM(P63:P64)</f>
        <v>-1.4071451699999999</v>
      </c>
    </row>
    <row r="66" spans="1:17" s="328" customFormat="1" ht="15">
      <c r="F66" s="432"/>
      <c r="G66" s="248"/>
      <c r="H66" s="248"/>
      <c r="K66" s="493"/>
      <c r="P66" s="493"/>
    </row>
    <row r="67" spans="1:17" s="328" customFormat="1" ht="15">
      <c r="F67" s="432"/>
      <c r="G67" s="248"/>
      <c r="H67" s="248"/>
      <c r="K67" s="493"/>
      <c r="P67" s="493"/>
      <c r="Q67" s="603" t="str">
        <f>NDPL!$Q$1</f>
        <v>JANUARY-2025</v>
      </c>
    </row>
    <row r="68" spans="1:17" s="328" customFormat="1" ht="15">
      <c r="F68" s="432"/>
      <c r="G68" s="248"/>
      <c r="H68" s="248"/>
      <c r="K68" s="493"/>
      <c r="P68" s="493"/>
    </row>
    <row r="69" spans="1:17" s="328" customFormat="1" ht="15">
      <c r="F69" s="432"/>
      <c r="G69" s="248"/>
      <c r="H69" s="248"/>
      <c r="K69" s="493"/>
      <c r="P69" s="493"/>
      <c r="Q69" s="603"/>
    </row>
    <row r="70" spans="1:17" s="328" customFormat="1" ht="18.75" thickBot="1">
      <c r="A70" s="70" t="s">
        <v>219</v>
      </c>
      <c r="F70" s="432"/>
      <c r="G70" s="604"/>
      <c r="H70" s="604"/>
      <c r="I70" s="35" t="s">
        <v>7</v>
      </c>
      <c r="J70" s="355"/>
      <c r="K70" s="759"/>
      <c r="L70" s="355"/>
      <c r="M70" s="355"/>
      <c r="N70" s="35" t="s">
        <v>348</v>
      </c>
      <c r="O70" s="355"/>
      <c r="P70" s="759"/>
    </row>
    <row r="71" spans="1:17" s="328" customFormat="1" ht="39.75" thickTop="1" thickBot="1">
      <c r="A71" s="368" t="s">
        <v>8</v>
      </c>
      <c r="B71" s="369" t="s">
        <v>9</v>
      </c>
      <c r="C71" s="370" t="s">
        <v>1</v>
      </c>
      <c r="D71" s="370" t="s">
        <v>2</v>
      </c>
      <c r="E71" s="370" t="s">
        <v>3</v>
      </c>
      <c r="F71" s="370" t="s">
        <v>10</v>
      </c>
      <c r="G71" s="368" t="str">
        <f>NDPL!G5</f>
        <v>FINAL READING 31/01/2025</v>
      </c>
      <c r="H71" s="370" t="str">
        <f>NDPL!H5</f>
        <v>INTIAL READING 01/01/2025</v>
      </c>
      <c r="I71" s="370" t="s">
        <v>4</v>
      </c>
      <c r="J71" s="370" t="s">
        <v>5</v>
      </c>
      <c r="K71" s="769" t="s">
        <v>6</v>
      </c>
      <c r="L71" s="368" t="str">
        <f>NDPL!G5</f>
        <v>FINAL READING 31/01/2025</v>
      </c>
      <c r="M71" s="370" t="str">
        <f>NDPL!H5</f>
        <v>INTIAL READING 01/01/2025</v>
      </c>
      <c r="N71" s="370" t="s">
        <v>4</v>
      </c>
      <c r="O71" s="370" t="s">
        <v>5</v>
      </c>
      <c r="P71" s="769" t="s">
        <v>6</v>
      </c>
      <c r="Q71" s="386" t="s">
        <v>266</v>
      </c>
    </row>
    <row r="72" spans="1:17" s="328" customFormat="1" ht="17.25" thickTop="1" thickBot="1">
      <c r="A72" s="589"/>
      <c r="B72" s="605"/>
      <c r="C72" s="589"/>
      <c r="D72" s="589"/>
      <c r="E72" s="589"/>
      <c r="F72" s="606"/>
      <c r="G72" s="589"/>
      <c r="H72" s="589"/>
      <c r="I72" s="589"/>
      <c r="J72" s="589"/>
      <c r="K72" s="792"/>
      <c r="L72" s="589"/>
      <c r="M72" s="589"/>
      <c r="N72" s="589"/>
      <c r="O72" s="589"/>
      <c r="P72" s="792"/>
    </row>
    <row r="73" spans="1:17" s="328" customFormat="1" ht="15.95" customHeight="1" thickTop="1">
      <c r="A73" s="261"/>
      <c r="B73" s="262" t="s">
        <v>116</v>
      </c>
      <c r="C73" s="26"/>
      <c r="D73" s="26"/>
      <c r="E73" s="26"/>
      <c r="F73" s="240"/>
      <c r="G73" s="19"/>
      <c r="H73" s="337"/>
      <c r="I73" s="337"/>
      <c r="J73" s="337"/>
      <c r="K73" s="762"/>
      <c r="L73" s="19"/>
      <c r="M73" s="337"/>
      <c r="N73" s="337"/>
      <c r="O73" s="337"/>
      <c r="P73" s="762"/>
      <c r="Q73" s="390"/>
    </row>
    <row r="74" spans="1:17" s="328" customFormat="1" ht="15.95" customHeight="1">
      <c r="A74" s="263">
        <v>1</v>
      </c>
      <c r="B74" s="264" t="s">
        <v>14</v>
      </c>
      <c r="C74" s="267">
        <v>4864977</v>
      </c>
      <c r="D74" s="30" t="s">
        <v>12</v>
      </c>
      <c r="E74" s="31" t="s">
        <v>300</v>
      </c>
      <c r="F74" s="272">
        <v>-1000</v>
      </c>
      <c r="G74" s="247">
        <v>2541</v>
      </c>
      <c r="H74" s="248">
        <v>2248</v>
      </c>
      <c r="I74" s="248">
        <f>G74-H74</f>
        <v>293</v>
      </c>
      <c r="J74" s="248">
        <f>$F74*I74</f>
        <v>-293000</v>
      </c>
      <c r="K74" s="755">
        <f>J74/1000000</f>
        <v>-0.29299999999999998</v>
      </c>
      <c r="L74" s="247">
        <v>1413</v>
      </c>
      <c r="M74" s="248">
        <v>1406</v>
      </c>
      <c r="N74" s="248">
        <f>L74-M74</f>
        <v>7</v>
      </c>
      <c r="O74" s="248">
        <f>$F74*N74</f>
        <v>-7000</v>
      </c>
      <c r="P74" s="755">
        <f>O74/1000000</f>
        <v>-7.0000000000000001E-3</v>
      </c>
      <c r="Q74" s="340"/>
    </row>
    <row r="75" spans="1:17" s="328" customFormat="1" ht="15.95" customHeight="1">
      <c r="A75" s="263">
        <v>2</v>
      </c>
      <c r="B75" s="264" t="s">
        <v>15</v>
      </c>
      <c r="C75" s="267">
        <v>4864939</v>
      </c>
      <c r="D75" s="30" t="s">
        <v>12</v>
      </c>
      <c r="E75" s="31" t="s">
        <v>300</v>
      </c>
      <c r="F75" s="272">
        <v>-1000</v>
      </c>
      <c r="G75" s="247">
        <v>2067</v>
      </c>
      <c r="H75" s="248">
        <v>1835</v>
      </c>
      <c r="I75" s="248">
        <f>G75-H75</f>
        <v>232</v>
      </c>
      <c r="J75" s="248">
        <f>$F75*I75</f>
        <v>-232000</v>
      </c>
      <c r="K75" s="755">
        <f>J75/1000000</f>
        <v>-0.23200000000000001</v>
      </c>
      <c r="L75" s="247">
        <v>1895</v>
      </c>
      <c r="M75" s="248">
        <v>1873</v>
      </c>
      <c r="N75" s="248">
        <f>L75-M75</f>
        <v>22</v>
      </c>
      <c r="O75" s="248">
        <f>$F75*N75</f>
        <v>-22000</v>
      </c>
      <c r="P75" s="755">
        <f>O75/1000000</f>
        <v>-2.1999999999999999E-2</v>
      </c>
      <c r="Q75" s="340"/>
    </row>
    <row r="76" spans="1:17" s="328" customFormat="1" ht="15">
      <c r="A76" s="263">
        <v>3</v>
      </c>
      <c r="B76" s="264" t="s">
        <v>16</v>
      </c>
      <c r="C76" s="267">
        <v>5100230</v>
      </c>
      <c r="D76" s="30" t="s">
        <v>12</v>
      </c>
      <c r="E76" s="31" t="s">
        <v>300</v>
      </c>
      <c r="F76" s="272">
        <v>-1000</v>
      </c>
      <c r="G76" s="247">
        <v>1139</v>
      </c>
      <c r="H76" s="248">
        <v>938</v>
      </c>
      <c r="I76" s="248">
        <f>G76-H76</f>
        <v>201</v>
      </c>
      <c r="J76" s="248">
        <f>$F76*I76</f>
        <v>-201000</v>
      </c>
      <c r="K76" s="755">
        <f>J76/1000000</f>
        <v>-0.20100000000000001</v>
      </c>
      <c r="L76" s="247">
        <v>622</v>
      </c>
      <c r="M76" s="248">
        <v>620</v>
      </c>
      <c r="N76" s="248">
        <f>L76-M76</f>
        <v>2</v>
      </c>
      <c r="O76" s="248">
        <f>$F76*N76</f>
        <v>-2000</v>
      </c>
      <c r="P76" s="755">
        <f>O76/1000000</f>
        <v>-2E-3</v>
      </c>
      <c r="Q76" s="329"/>
    </row>
    <row r="77" spans="1:17" s="328" customFormat="1" ht="15">
      <c r="A77" s="263">
        <v>4</v>
      </c>
      <c r="B77" s="264" t="s">
        <v>151</v>
      </c>
      <c r="C77" s="267">
        <v>4864812</v>
      </c>
      <c r="D77" s="30" t="s">
        <v>12</v>
      </c>
      <c r="E77" s="31" t="s">
        <v>300</v>
      </c>
      <c r="F77" s="272">
        <v>-1000</v>
      </c>
      <c r="G77" s="247">
        <v>5637</v>
      </c>
      <c r="H77" s="248">
        <v>4976</v>
      </c>
      <c r="I77" s="248">
        <f>G77-H77</f>
        <v>661</v>
      </c>
      <c r="J77" s="248">
        <f>$F77*I77</f>
        <v>-661000</v>
      </c>
      <c r="K77" s="755">
        <f>J77/1000000</f>
        <v>-0.66100000000000003</v>
      </c>
      <c r="L77" s="247">
        <v>999784</v>
      </c>
      <c r="M77" s="248">
        <v>999788</v>
      </c>
      <c r="N77" s="248">
        <f>L77-M77</f>
        <v>-4</v>
      </c>
      <c r="O77" s="248">
        <f>$F77*N77</f>
        <v>4000</v>
      </c>
      <c r="P77" s="755">
        <f>O77/1000000</f>
        <v>4.0000000000000001E-3</v>
      </c>
      <c r="Q77" s="563"/>
    </row>
    <row r="78" spans="1:17" s="328" customFormat="1" ht="15.95" customHeight="1">
      <c r="A78" s="263"/>
      <c r="B78" s="265" t="s">
        <v>117</v>
      </c>
      <c r="C78" s="267"/>
      <c r="D78" s="33"/>
      <c r="E78" s="33"/>
      <c r="F78" s="272"/>
      <c r="G78" s="247"/>
      <c r="H78" s="248"/>
      <c r="I78" s="343"/>
      <c r="J78" s="343"/>
      <c r="K78" s="793"/>
      <c r="L78" s="247"/>
      <c r="M78" s="248"/>
      <c r="N78" s="343"/>
      <c r="O78" s="343"/>
      <c r="P78" s="793"/>
      <c r="Q78" s="332"/>
    </row>
    <row r="79" spans="1:17" s="328" customFormat="1" ht="15" customHeight="1">
      <c r="A79" s="263">
        <v>5</v>
      </c>
      <c r="B79" s="264" t="s">
        <v>118</v>
      </c>
      <c r="C79" s="267">
        <v>4864978</v>
      </c>
      <c r="D79" s="30" t="s">
        <v>12</v>
      </c>
      <c r="E79" s="31" t="s">
        <v>300</v>
      </c>
      <c r="F79" s="272">
        <v>-1000</v>
      </c>
      <c r="G79" s="247">
        <v>42261</v>
      </c>
      <c r="H79" s="248">
        <v>42021</v>
      </c>
      <c r="I79" s="343">
        <f>G79-H79</f>
        <v>240</v>
      </c>
      <c r="J79" s="343">
        <f>$F79*I79</f>
        <v>-240000</v>
      </c>
      <c r="K79" s="793">
        <f>J79/1000000</f>
        <v>-0.24</v>
      </c>
      <c r="L79" s="247">
        <v>3949</v>
      </c>
      <c r="M79" s="248">
        <v>3892</v>
      </c>
      <c r="N79" s="343">
        <f>L79-M79</f>
        <v>57</v>
      </c>
      <c r="O79" s="343">
        <f>$F79*N79</f>
        <v>-57000</v>
      </c>
      <c r="P79" s="793">
        <f>O79/1000000</f>
        <v>-5.7000000000000002E-2</v>
      </c>
      <c r="Q79" s="332"/>
    </row>
    <row r="80" spans="1:17" s="328" customFormat="1" ht="15" customHeight="1">
      <c r="A80" s="263">
        <v>6</v>
      </c>
      <c r="B80" s="264" t="s">
        <v>119</v>
      </c>
      <c r="C80" s="267">
        <v>5128466</v>
      </c>
      <c r="D80" s="30" t="s">
        <v>12</v>
      </c>
      <c r="E80" s="31" t="s">
        <v>300</v>
      </c>
      <c r="F80" s="272">
        <v>-500</v>
      </c>
      <c r="G80" s="247">
        <v>26721</v>
      </c>
      <c r="H80" s="248">
        <v>25569</v>
      </c>
      <c r="I80" s="343">
        <f>G80-H80</f>
        <v>1152</v>
      </c>
      <c r="J80" s="343">
        <f>$F80*I80</f>
        <v>-576000</v>
      </c>
      <c r="K80" s="793">
        <f>J80/1000000</f>
        <v>-0.57599999999999996</v>
      </c>
      <c r="L80" s="247">
        <v>8420</v>
      </c>
      <c r="M80" s="248">
        <v>8369</v>
      </c>
      <c r="N80" s="343">
        <f>L80-M80</f>
        <v>51</v>
      </c>
      <c r="O80" s="343">
        <f>$F80*N80</f>
        <v>-25500</v>
      </c>
      <c r="P80" s="793">
        <f>O80/1000000</f>
        <v>-2.5499999999999998E-2</v>
      </c>
      <c r="Q80" s="332"/>
    </row>
    <row r="81" spans="1:17" s="328" customFormat="1" ht="15" customHeight="1">
      <c r="A81" s="263">
        <v>7</v>
      </c>
      <c r="B81" s="264" t="s">
        <v>120</v>
      </c>
      <c r="C81" s="267">
        <v>4864973</v>
      </c>
      <c r="D81" s="30" t="s">
        <v>12</v>
      </c>
      <c r="E81" s="31" t="s">
        <v>300</v>
      </c>
      <c r="F81" s="272">
        <v>-1000</v>
      </c>
      <c r="G81" s="247">
        <v>643</v>
      </c>
      <c r="H81" s="248">
        <v>504</v>
      </c>
      <c r="I81" s="343">
        <f>G81-H81</f>
        <v>139</v>
      </c>
      <c r="J81" s="343">
        <f>$F81*I81</f>
        <v>-139000</v>
      </c>
      <c r="K81" s="793">
        <f>J81/1000000</f>
        <v>-0.13900000000000001</v>
      </c>
      <c r="L81" s="247">
        <v>1541</v>
      </c>
      <c r="M81" s="248">
        <v>1531</v>
      </c>
      <c r="N81" s="343">
        <f>L81-M81</f>
        <v>10</v>
      </c>
      <c r="O81" s="343">
        <f>$F81*N81</f>
        <v>-10000</v>
      </c>
      <c r="P81" s="793">
        <f>O81/1000000</f>
        <v>-0.01</v>
      </c>
      <c r="Q81" s="332"/>
    </row>
    <row r="82" spans="1:17" s="362" customFormat="1" ht="15" customHeight="1">
      <c r="A82" s="730">
        <v>8</v>
      </c>
      <c r="B82" s="731" t="s">
        <v>497</v>
      </c>
      <c r="C82" s="733">
        <v>5128414</v>
      </c>
      <c r="D82" s="48" t="s">
        <v>12</v>
      </c>
      <c r="E82" s="49" t="s">
        <v>300</v>
      </c>
      <c r="F82" s="272">
        <v>-1000</v>
      </c>
      <c r="G82" s="247">
        <v>368</v>
      </c>
      <c r="H82" s="248">
        <v>179</v>
      </c>
      <c r="I82" s="343">
        <f>G82-H82</f>
        <v>189</v>
      </c>
      <c r="J82" s="343">
        <f>$F82*I82</f>
        <v>-189000</v>
      </c>
      <c r="K82" s="793">
        <f>J82/1000000</f>
        <v>-0.189</v>
      </c>
      <c r="L82" s="247">
        <v>176</v>
      </c>
      <c r="M82" s="248">
        <v>165</v>
      </c>
      <c r="N82" s="343">
        <f>L82-M82</f>
        <v>11</v>
      </c>
      <c r="O82" s="343">
        <f>$F82*N82</f>
        <v>-11000</v>
      </c>
      <c r="P82" s="793">
        <f>O82/1000000</f>
        <v>-1.0999999999999999E-2</v>
      </c>
      <c r="Q82" s="454"/>
    </row>
    <row r="83" spans="1:17" s="328" customFormat="1" ht="15.75" customHeight="1">
      <c r="A83" s="263">
        <v>9</v>
      </c>
      <c r="B83" s="264" t="s">
        <v>121</v>
      </c>
      <c r="C83" s="267">
        <v>4865024</v>
      </c>
      <c r="D83" s="30" t="s">
        <v>12</v>
      </c>
      <c r="E83" s="31" t="s">
        <v>300</v>
      </c>
      <c r="F83" s="272">
        <v>-1000</v>
      </c>
      <c r="G83" s="247">
        <v>2018</v>
      </c>
      <c r="H83" s="248">
        <v>2018</v>
      </c>
      <c r="I83" s="248">
        <f>G83-H83</f>
        <v>0</v>
      </c>
      <c r="J83" s="248">
        <f>$F83*I83</f>
        <v>0</v>
      </c>
      <c r="K83" s="755">
        <f>J83/1000000</f>
        <v>0</v>
      </c>
      <c r="L83" s="247">
        <v>221</v>
      </c>
      <c r="M83" s="248">
        <v>221</v>
      </c>
      <c r="N83" s="248">
        <f>L83-M83</f>
        <v>0</v>
      </c>
      <c r="O83" s="248">
        <f>$F83*N83</f>
        <v>0</v>
      </c>
      <c r="P83" s="755">
        <f>O83/1000000</f>
        <v>0</v>
      </c>
      <c r="Q83" s="563" t="s">
        <v>514</v>
      </c>
    </row>
    <row r="84" spans="1:17" s="328" customFormat="1" ht="15.75" customHeight="1">
      <c r="A84" s="263"/>
      <c r="B84" s="266" t="s">
        <v>122</v>
      </c>
      <c r="C84" s="267"/>
      <c r="D84" s="30"/>
      <c r="E84" s="30"/>
      <c r="F84" s="272"/>
      <c r="G84" s="247"/>
      <c r="H84" s="248"/>
      <c r="I84" s="343"/>
      <c r="J84" s="343"/>
      <c r="K84" s="793"/>
      <c r="L84" s="247"/>
      <c r="M84" s="248"/>
      <c r="N84" s="343"/>
      <c r="O84" s="343"/>
      <c r="P84" s="793"/>
      <c r="Q84" s="332"/>
    </row>
    <row r="85" spans="1:17" s="328" customFormat="1" ht="15.95" customHeight="1">
      <c r="A85" s="263">
        <v>10</v>
      </c>
      <c r="B85" s="264" t="s">
        <v>123</v>
      </c>
      <c r="C85" s="267">
        <v>5128441</v>
      </c>
      <c r="D85" s="30" t="s">
        <v>12</v>
      </c>
      <c r="E85" s="31" t="s">
        <v>300</v>
      </c>
      <c r="F85" s="272">
        <v>-1000</v>
      </c>
      <c r="G85" s="247">
        <v>907</v>
      </c>
      <c r="H85" s="248">
        <v>756</v>
      </c>
      <c r="I85" s="343">
        <f>G85-H85</f>
        <v>151</v>
      </c>
      <c r="J85" s="343">
        <f>$F85*I85</f>
        <v>-151000</v>
      </c>
      <c r="K85" s="793">
        <f>J85/1000000</f>
        <v>-0.151</v>
      </c>
      <c r="L85" s="247">
        <v>2356</v>
      </c>
      <c r="M85" s="248">
        <v>2349</v>
      </c>
      <c r="N85" s="343">
        <f>L85-M85</f>
        <v>7</v>
      </c>
      <c r="O85" s="343">
        <f>$F85*N85</f>
        <v>-7000</v>
      </c>
      <c r="P85" s="793">
        <f>O85/1000000</f>
        <v>-7.0000000000000001E-3</v>
      </c>
      <c r="Q85" s="454"/>
    </row>
    <row r="86" spans="1:17" s="328" customFormat="1" ht="15.95" customHeight="1">
      <c r="A86" s="263">
        <v>11</v>
      </c>
      <c r="B86" s="264" t="s">
        <v>124</v>
      </c>
      <c r="C86" s="267">
        <v>5128429</v>
      </c>
      <c r="D86" s="30" t="s">
        <v>12</v>
      </c>
      <c r="E86" s="31" t="s">
        <v>300</v>
      </c>
      <c r="F86" s="272">
        <v>-1000</v>
      </c>
      <c r="G86" s="247">
        <v>2361</v>
      </c>
      <c r="H86" s="248">
        <v>2248</v>
      </c>
      <c r="I86" s="343">
        <f>G86-H86</f>
        <v>113</v>
      </c>
      <c r="J86" s="343">
        <f>$F86*I86</f>
        <v>-113000</v>
      </c>
      <c r="K86" s="793">
        <f>J86/1000000</f>
        <v>-0.113</v>
      </c>
      <c r="L86" s="247">
        <v>2795</v>
      </c>
      <c r="M86" s="248">
        <v>2769</v>
      </c>
      <c r="N86" s="343">
        <f>L86-M86</f>
        <v>26</v>
      </c>
      <c r="O86" s="343">
        <f>$F86*N86</f>
        <v>-26000</v>
      </c>
      <c r="P86" s="793">
        <f>O86/1000000</f>
        <v>-2.5999999999999999E-2</v>
      </c>
      <c r="Q86" s="340"/>
    </row>
    <row r="87" spans="1:17" s="328" customFormat="1" ht="15.95" customHeight="1">
      <c r="A87" s="263"/>
      <c r="B87" s="265" t="s">
        <v>125</v>
      </c>
      <c r="C87" s="267"/>
      <c r="D87" s="33"/>
      <c r="E87" s="33"/>
      <c r="F87" s="272"/>
      <c r="G87" s="247"/>
      <c r="H87" s="248"/>
      <c r="I87" s="343"/>
      <c r="J87" s="343"/>
      <c r="K87" s="793"/>
      <c r="L87" s="247"/>
      <c r="M87" s="248"/>
      <c r="N87" s="343"/>
      <c r="O87" s="343"/>
      <c r="P87" s="793"/>
      <c r="Q87" s="332"/>
    </row>
    <row r="88" spans="1:17" s="328" customFormat="1" ht="19.5" customHeight="1">
      <c r="A88" s="263">
        <v>12</v>
      </c>
      <c r="B88" s="264" t="s">
        <v>126</v>
      </c>
      <c r="C88" s="267">
        <v>5295150</v>
      </c>
      <c r="D88" s="30" t="s">
        <v>12</v>
      </c>
      <c r="E88" s="31" t="s">
        <v>300</v>
      </c>
      <c r="F88" s="272">
        <v>-2000</v>
      </c>
      <c r="G88" s="247">
        <v>174222</v>
      </c>
      <c r="H88" s="248">
        <v>174136</v>
      </c>
      <c r="I88" s="343">
        <f>G88-H88</f>
        <v>86</v>
      </c>
      <c r="J88" s="343">
        <f>$F88*I88</f>
        <v>-172000</v>
      </c>
      <c r="K88" s="793">
        <f>J88/1000000</f>
        <v>-0.17199999999999999</v>
      </c>
      <c r="L88" s="247">
        <v>127427</v>
      </c>
      <c r="M88" s="248">
        <v>127046</v>
      </c>
      <c r="N88" s="343">
        <f>L88-M88</f>
        <v>381</v>
      </c>
      <c r="O88" s="343">
        <f>$F88*N88</f>
        <v>-762000</v>
      </c>
      <c r="P88" s="793">
        <f>O88/1000000</f>
        <v>-0.76200000000000001</v>
      </c>
      <c r="Q88" s="339" t="s">
        <v>520</v>
      </c>
    </row>
    <row r="89" spans="1:17" s="328" customFormat="1" ht="19.5" customHeight="1">
      <c r="A89" s="263"/>
      <c r="B89" s="264"/>
      <c r="C89" s="267"/>
      <c r="D89" s="30"/>
      <c r="E89" s="31"/>
      <c r="F89" s="272">
        <v>-2000</v>
      </c>
      <c r="G89" s="247"/>
      <c r="H89" s="248"/>
      <c r="I89" s="343"/>
      <c r="J89" s="343"/>
      <c r="K89" s="793"/>
      <c r="L89" s="247">
        <v>129120</v>
      </c>
      <c r="M89" s="248">
        <v>128966</v>
      </c>
      <c r="N89" s="343">
        <f>L89-M89</f>
        <v>154</v>
      </c>
      <c r="O89" s="343">
        <f>$F89*N89</f>
        <v>-308000</v>
      </c>
      <c r="P89" s="793">
        <f>O89/1000000</f>
        <v>-0.308</v>
      </c>
      <c r="Q89" s="339"/>
    </row>
    <row r="90" spans="1:17" s="328" customFormat="1" ht="19.5" customHeight="1">
      <c r="A90" s="263">
        <v>13</v>
      </c>
      <c r="B90" s="264" t="s">
        <v>127</v>
      </c>
      <c r="C90" s="267">
        <v>4864910</v>
      </c>
      <c r="D90" s="30" t="s">
        <v>12</v>
      </c>
      <c r="E90" s="31" t="s">
        <v>300</v>
      </c>
      <c r="F90" s="272">
        <v>-1000</v>
      </c>
      <c r="G90" s="247">
        <v>24297</v>
      </c>
      <c r="H90" s="248">
        <v>22918</v>
      </c>
      <c r="I90" s="248">
        <f>G90-H90</f>
        <v>1379</v>
      </c>
      <c r="J90" s="248">
        <f>$F90*I90</f>
        <v>-1379000</v>
      </c>
      <c r="K90" s="755">
        <f>J90/1000000</f>
        <v>-1.379</v>
      </c>
      <c r="L90" s="247">
        <v>76</v>
      </c>
      <c r="M90" s="248">
        <v>76</v>
      </c>
      <c r="N90" s="248">
        <f>L90-M90</f>
        <v>0</v>
      </c>
      <c r="O90" s="248">
        <f>$F90*N90</f>
        <v>0</v>
      </c>
      <c r="P90" s="755">
        <f>O90/1000000</f>
        <v>0</v>
      </c>
      <c r="Q90" s="501"/>
    </row>
    <row r="91" spans="1:17" s="328" customFormat="1" ht="19.5" customHeight="1">
      <c r="A91" s="263">
        <v>14</v>
      </c>
      <c r="B91" s="264" t="s">
        <v>362</v>
      </c>
      <c r="C91" s="267">
        <v>4864988</v>
      </c>
      <c r="D91" s="30" t="s">
        <v>12</v>
      </c>
      <c r="E91" s="31" t="s">
        <v>300</v>
      </c>
      <c r="F91" s="272">
        <v>-1000</v>
      </c>
      <c r="G91" s="247">
        <v>3424</v>
      </c>
      <c r="H91" s="248">
        <v>2455</v>
      </c>
      <c r="I91" s="248">
        <f>G91-H91</f>
        <v>969</v>
      </c>
      <c r="J91" s="248">
        <f>$F91*I91</f>
        <v>-969000</v>
      </c>
      <c r="K91" s="755">
        <f>J91/1000000</f>
        <v>-0.96899999999999997</v>
      </c>
      <c r="L91" s="247">
        <v>1</v>
      </c>
      <c r="M91" s="248">
        <v>1</v>
      </c>
      <c r="N91" s="248">
        <f>L91-M91</f>
        <v>0</v>
      </c>
      <c r="O91" s="248">
        <f>$F91*N91</f>
        <v>0</v>
      </c>
      <c r="P91" s="755">
        <f>O91/1000000</f>
        <v>0</v>
      </c>
      <c r="Q91" s="332"/>
    </row>
    <row r="92" spans="1:17" s="358" customFormat="1" ht="15.75" thickBot="1">
      <c r="A92" s="506"/>
      <c r="B92" s="565"/>
      <c r="C92" s="268"/>
      <c r="D92" s="71"/>
      <c r="E92" s="360"/>
      <c r="F92" s="268"/>
      <c r="G92" s="330"/>
      <c r="H92" s="331"/>
      <c r="I92" s="331"/>
      <c r="J92" s="331"/>
      <c r="K92" s="794"/>
      <c r="L92" s="330"/>
      <c r="M92" s="331"/>
      <c r="N92" s="331"/>
      <c r="O92" s="331"/>
      <c r="P92" s="794"/>
      <c r="Q92" s="566"/>
    </row>
    <row r="93" spans="1:17" s="328" customFormat="1" ht="18.75" thickTop="1">
      <c r="B93" s="220" t="s">
        <v>221</v>
      </c>
      <c r="F93" s="432"/>
      <c r="I93" s="391"/>
      <c r="J93" s="391"/>
      <c r="K93" s="104">
        <f>SUM(K74:K92)</f>
        <v>-5.3150000000000004</v>
      </c>
      <c r="L93" s="355"/>
      <c r="N93" s="391"/>
      <c r="O93" s="391"/>
      <c r="P93" s="104">
        <f>SUM(P74:P92)</f>
        <v>-1.2335</v>
      </c>
    </row>
    <row r="94" spans="1:17" s="328" customFormat="1" ht="18">
      <c r="B94" s="220"/>
      <c r="F94" s="432"/>
      <c r="I94" s="391"/>
      <c r="J94" s="391"/>
      <c r="K94" s="785"/>
      <c r="L94" s="355"/>
      <c r="N94" s="391"/>
      <c r="O94" s="391"/>
      <c r="P94" s="774"/>
    </row>
    <row r="95" spans="1:17" s="328" customFormat="1" ht="18">
      <c r="B95" s="220" t="s">
        <v>133</v>
      </c>
      <c r="F95" s="432"/>
      <c r="I95" s="391"/>
      <c r="J95" s="391"/>
      <c r="K95" s="104">
        <f>SUM(K93:K94)</f>
        <v>-5.3150000000000004</v>
      </c>
      <c r="L95" s="355"/>
      <c r="N95" s="391"/>
      <c r="O95" s="391"/>
      <c r="P95" s="104">
        <f>SUM(P93:P94)</f>
        <v>-1.2335</v>
      </c>
    </row>
    <row r="96" spans="1:17" s="328" customFormat="1" ht="15">
      <c r="F96" s="432"/>
      <c r="I96" s="391"/>
      <c r="J96" s="391"/>
      <c r="K96" s="785"/>
      <c r="L96" s="355"/>
      <c r="N96" s="391"/>
      <c r="O96" s="391"/>
      <c r="P96" s="785"/>
    </row>
    <row r="97" spans="1:18" s="328" customFormat="1" ht="15">
      <c r="F97" s="432"/>
      <c r="I97" s="391"/>
      <c r="J97" s="391"/>
      <c r="K97" s="785"/>
      <c r="L97" s="355"/>
      <c r="N97" s="391"/>
      <c r="O97" s="391"/>
      <c r="P97" s="785"/>
    </row>
    <row r="98" spans="1:18" s="328" customFormat="1" ht="15">
      <c r="F98" s="432"/>
      <c r="I98" s="391"/>
      <c r="J98" s="391"/>
      <c r="K98" s="785"/>
      <c r="L98" s="355"/>
      <c r="N98" s="391"/>
      <c r="O98" s="391"/>
      <c r="P98" s="785"/>
      <c r="Q98" s="603" t="str">
        <f>NDPL!Q1</f>
        <v>JANUARY-2025</v>
      </c>
      <c r="R98" s="603"/>
    </row>
    <row r="99" spans="1:18" s="328" customFormat="1" ht="18.75" thickBot="1">
      <c r="A99" s="229" t="s">
        <v>220</v>
      </c>
      <c r="F99" s="432"/>
      <c r="G99" s="604"/>
      <c r="H99" s="604"/>
      <c r="I99" s="35" t="s">
        <v>7</v>
      </c>
      <c r="J99" s="355"/>
      <c r="K99" s="759"/>
      <c r="L99" s="355"/>
      <c r="M99" s="355"/>
      <c r="N99" s="35" t="s">
        <v>348</v>
      </c>
      <c r="O99" s="355"/>
      <c r="P99" s="759"/>
    </row>
    <row r="100" spans="1:18" s="328" customFormat="1" ht="48" customHeight="1" thickTop="1" thickBot="1">
      <c r="A100" s="368" t="s">
        <v>8</v>
      </c>
      <c r="B100" s="369" t="s">
        <v>9</v>
      </c>
      <c r="C100" s="370" t="s">
        <v>1</v>
      </c>
      <c r="D100" s="370" t="s">
        <v>2</v>
      </c>
      <c r="E100" s="370" t="s">
        <v>3</v>
      </c>
      <c r="F100" s="370" t="s">
        <v>10</v>
      </c>
      <c r="G100" s="368" t="str">
        <f>NDPL!G5</f>
        <v>FINAL READING 31/01/2025</v>
      </c>
      <c r="H100" s="370" t="str">
        <f>NDPL!H5</f>
        <v>INTIAL READING 01/01/2025</v>
      </c>
      <c r="I100" s="370" t="s">
        <v>4</v>
      </c>
      <c r="J100" s="370" t="s">
        <v>5</v>
      </c>
      <c r="K100" s="769" t="s">
        <v>6</v>
      </c>
      <c r="L100" s="368" t="str">
        <f>NDPL!G5</f>
        <v>FINAL READING 31/01/2025</v>
      </c>
      <c r="M100" s="370" t="str">
        <f>NDPL!H5</f>
        <v>INTIAL READING 01/01/2025</v>
      </c>
      <c r="N100" s="370" t="s">
        <v>4</v>
      </c>
      <c r="O100" s="370" t="s">
        <v>5</v>
      </c>
      <c r="P100" s="769" t="s">
        <v>6</v>
      </c>
      <c r="Q100" s="386" t="s">
        <v>266</v>
      </c>
    </row>
    <row r="101" spans="1:18" s="328" customFormat="1" ht="17.25" thickTop="1" thickBot="1">
      <c r="A101" s="901"/>
      <c r="B101" s="32"/>
      <c r="C101" s="384"/>
      <c r="D101" s="384"/>
      <c r="E101" s="384"/>
      <c r="F101" s="908"/>
      <c r="G101" s="384"/>
      <c r="H101" s="384"/>
      <c r="I101" s="384"/>
      <c r="J101" s="384"/>
      <c r="K101" s="903"/>
      <c r="L101" s="589"/>
      <c r="M101" s="384"/>
      <c r="N101" s="384"/>
      <c r="O101" s="384"/>
      <c r="P101" s="903"/>
    </row>
    <row r="102" spans="1:18" s="328" customFormat="1" ht="15.95" customHeight="1" thickTop="1">
      <c r="A102" s="261"/>
      <c r="B102" s="270" t="s">
        <v>30</v>
      </c>
      <c r="C102" s="721"/>
      <c r="D102" s="65"/>
      <c r="E102" s="72"/>
      <c r="F102" s="241"/>
      <c r="G102" s="21"/>
      <c r="H102" s="337"/>
      <c r="I102" s="394"/>
      <c r="J102" s="394"/>
      <c r="K102" s="909"/>
      <c r="L102" s="338"/>
      <c r="M102" s="337"/>
      <c r="N102" s="394"/>
      <c r="O102" s="394"/>
      <c r="P102" s="909"/>
      <c r="Q102" s="390"/>
    </row>
    <row r="103" spans="1:18" s="328" customFormat="1" ht="15.95" customHeight="1">
      <c r="A103" s="263">
        <v>1</v>
      </c>
      <c r="B103" s="264" t="s">
        <v>31</v>
      </c>
      <c r="C103" s="706">
        <v>4864861</v>
      </c>
      <c r="D103" s="334" t="s">
        <v>12</v>
      </c>
      <c r="E103" s="335" t="s">
        <v>300</v>
      </c>
      <c r="F103" s="272">
        <v>-1000</v>
      </c>
      <c r="G103" s="247">
        <v>999732</v>
      </c>
      <c r="H103" s="248">
        <v>999830</v>
      </c>
      <c r="I103" s="199">
        <f>G103-H103</f>
        <v>-98</v>
      </c>
      <c r="J103" s="199">
        <f>$F103*I103</f>
        <v>98000</v>
      </c>
      <c r="K103" s="786">
        <f>J103/1000000</f>
        <v>9.8000000000000004E-2</v>
      </c>
      <c r="L103" s="247">
        <v>999999</v>
      </c>
      <c r="M103" s="248">
        <v>999999</v>
      </c>
      <c r="N103" s="199">
        <f>L103-M103</f>
        <v>0</v>
      </c>
      <c r="O103" s="199">
        <f>$F103*N103</f>
        <v>0</v>
      </c>
      <c r="P103" s="786">
        <f>O103/1000000</f>
        <v>0</v>
      </c>
      <c r="Q103" s="353"/>
    </row>
    <row r="104" spans="1:18" s="328" customFormat="1" ht="15.95" customHeight="1">
      <c r="A104" s="263">
        <v>2</v>
      </c>
      <c r="B104" s="264" t="s">
        <v>32</v>
      </c>
      <c r="C104" s="706">
        <v>4865184</v>
      </c>
      <c r="D104" s="30" t="s">
        <v>12</v>
      </c>
      <c r="E104" s="31" t="s">
        <v>300</v>
      </c>
      <c r="F104" s="272">
        <v>-2000</v>
      </c>
      <c r="G104" s="247">
        <v>88</v>
      </c>
      <c r="H104" s="248">
        <v>69</v>
      </c>
      <c r="I104" s="199">
        <f>G104-H104</f>
        <v>19</v>
      </c>
      <c r="J104" s="199">
        <f>$F104*I104</f>
        <v>-38000</v>
      </c>
      <c r="K104" s="786">
        <f>J104/1000000</f>
        <v>-3.7999999999999999E-2</v>
      </c>
      <c r="L104" s="247">
        <v>116</v>
      </c>
      <c r="M104" s="248">
        <v>113</v>
      </c>
      <c r="N104" s="248">
        <f>L104-M104</f>
        <v>3</v>
      </c>
      <c r="O104" s="248">
        <f>$F104*N104</f>
        <v>-6000</v>
      </c>
      <c r="P104" s="755">
        <f>O104/1000000</f>
        <v>-6.0000000000000001E-3</v>
      </c>
      <c r="Q104" s="332"/>
    </row>
    <row r="105" spans="1:18" s="328" customFormat="1" ht="15.95" customHeight="1">
      <c r="A105" s="263"/>
      <c r="B105" s="266" t="s">
        <v>327</v>
      </c>
      <c r="C105" s="706"/>
      <c r="D105" s="30"/>
      <c r="E105" s="31"/>
      <c r="F105" s="272"/>
      <c r="G105" s="247"/>
      <c r="H105" s="248"/>
      <c r="I105" s="199"/>
      <c r="J105" s="199"/>
      <c r="K105" s="786"/>
      <c r="L105" s="247"/>
      <c r="M105" s="248"/>
      <c r="N105" s="248"/>
      <c r="O105" s="248"/>
      <c r="P105" s="755"/>
      <c r="Q105" s="332"/>
    </row>
    <row r="106" spans="1:18" s="328" customFormat="1" ht="15">
      <c r="A106" s="263">
        <v>3</v>
      </c>
      <c r="B106" s="239" t="s">
        <v>103</v>
      </c>
      <c r="C106" s="706">
        <v>4865107</v>
      </c>
      <c r="D106" s="33" t="s">
        <v>12</v>
      </c>
      <c r="E106" s="31" t="s">
        <v>300</v>
      </c>
      <c r="F106" s="272">
        <v>-266.66000000000003</v>
      </c>
      <c r="G106" s="247">
        <v>998449</v>
      </c>
      <c r="H106" s="248">
        <v>998862</v>
      </c>
      <c r="I106" s="199">
        <f t="shared" ref="I106:I114" si="12">G106-H106</f>
        <v>-413</v>
      </c>
      <c r="J106" s="199">
        <f t="shared" ref="J106:J115" si="13">$F106*I106</f>
        <v>110130.58000000002</v>
      </c>
      <c r="K106" s="786">
        <f t="shared" ref="K106:K115" si="14">J106/1000000</f>
        <v>0.11013058000000002</v>
      </c>
      <c r="L106" s="247">
        <v>883</v>
      </c>
      <c r="M106" s="248">
        <v>883</v>
      </c>
      <c r="N106" s="248">
        <f t="shared" ref="N106:N114" si="15">L106-M106</f>
        <v>0</v>
      </c>
      <c r="O106" s="248">
        <f t="shared" ref="O106:O115" si="16">$F106*N106</f>
        <v>0</v>
      </c>
      <c r="P106" s="755">
        <f t="shared" ref="P106:P115" si="17">O106/1000000</f>
        <v>0</v>
      </c>
      <c r="Q106" s="352"/>
    </row>
    <row r="107" spans="1:18" s="328" customFormat="1" ht="15.95" customHeight="1">
      <c r="A107" s="263">
        <v>4</v>
      </c>
      <c r="B107" s="264" t="s">
        <v>104</v>
      </c>
      <c r="C107" s="706">
        <v>4865150</v>
      </c>
      <c r="D107" s="30" t="s">
        <v>12</v>
      </c>
      <c r="E107" s="31" t="s">
        <v>300</v>
      </c>
      <c r="F107" s="272">
        <v>-100</v>
      </c>
      <c r="G107" s="247">
        <v>16719</v>
      </c>
      <c r="H107" s="248">
        <v>17110</v>
      </c>
      <c r="I107" s="199">
        <f>G107-H107</f>
        <v>-391</v>
      </c>
      <c r="J107" s="199">
        <f>$F107*I107</f>
        <v>39100</v>
      </c>
      <c r="K107" s="786">
        <f>J107/1000000</f>
        <v>3.9100000000000003E-2</v>
      </c>
      <c r="L107" s="247">
        <v>866</v>
      </c>
      <c r="M107" s="248">
        <v>866</v>
      </c>
      <c r="N107" s="248">
        <f>L107-M107</f>
        <v>0</v>
      </c>
      <c r="O107" s="248">
        <f>$F107*N107</f>
        <v>0</v>
      </c>
      <c r="P107" s="755">
        <f>O107/1000000</f>
        <v>0</v>
      </c>
      <c r="Q107" s="332"/>
    </row>
    <row r="108" spans="1:18" s="328" customFormat="1" ht="15">
      <c r="A108" s="263">
        <v>5</v>
      </c>
      <c r="B108" s="264" t="s">
        <v>105</v>
      </c>
      <c r="C108" s="706">
        <v>4865136</v>
      </c>
      <c r="D108" s="30" t="s">
        <v>12</v>
      </c>
      <c r="E108" s="31" t="s">
        <v>300</v>
      </c>
      <c r="F108" s="272">
        <v>-200</v>
      </c>
      <c r="G108" s="247">
        <v>963044</v>
      </c>
      <c r="H108" s="248">
        <v>963976</v>
      </c>
      <c r="I108" s="199">
        <f t="shared" si="12"/>
        <v>-932</v>
      </c>
      <c r="J108" s="199">
        <f t="shared" si="13"/>
        <v>186400</v>
      </c>
      <c r="K108" s="786">
        <f t="shared" si="14"/>
        <v>0.18640000000000001</v>
      </c>
      <c r="L108" s="247">
        <v>260</v>
      </c>
      <c r="M108" s="248">
        <v>260</v>
      </c>
      <c r="N108" s="248">
        <f t="shared" si="15"/>
        <v>0</v>
      </c>
      <c r="O108" s="248">
        <f t="shared" si="16"/>
        <v>0</v>
      </c>
      <c r="P108" s="755">
        <f t="shared" si="17"/>
        <v>0</v>
      </c>
      <c r="Q108" s="558"/>
    </row>
    <row r="109" spans="1:18" s="328" customFormat="1" ht="15">
      <c r="A109" s="263">
        <v>6</v>
      </c>
      <c r="B109" s="264" t="s">
        <v>106</v>
      </c>
      <c r="C109" s="706">
        <v>4865172</v>
      </c>
      <c r="D109" s="30" t="s">
        <v>12</v>
      </c>
      <c r="E109" s="31" t="s">
        <v>300</v>
      </c>
      <c r="F109" s="272">
        <v>-1000</v>
      </c>
      <c r="G109" s="247">
        <v>999699</v>
      </c>
      <c r="H109" s="248">
        <v>999788</v>
      </c>
      <c r="I109" s="199">
        <f>G109-H109</f>
        <v>-89</v>
      </c>
      <c r="J109" s="199">
        <f>$F109*I109</f>
        <v>89000</v>
      </c>
      <c r="K109" s="786">
        <f>J109/1000000</f>
        <v>8.8999999999999996E-2</v>
      </c>
      <c r="L109" s="247">
        <v>999992</v>
      </c>
      <c r="M109" s="248">
        <v>999992</v>
      </c>
      <c r="N109" s="248">
        <f>L109-M109</f>
        <v>0</v>
      </c>
      <c r="O109" s="248">
        <f>$F109*N109</f>
        <v>0</v>
      </c>
      <c r="P109" s="755">
        <f>O109/1000000</f>
        <v>0</v>
      </c>
      <c r="Q109" s="499"/>
    </row>
    <row r="110" spans="1:18" s="328" customFormat="1" ht="15">
      <c r="A110" s="263">
        <v>7</v>
      </c>
      <c r="B110" s="264" t="s">
        <v>107</v>
      </c>
      <c r="C110" s="706">
        <v>4865010</v>
      </c>
      <c r="D110" s="30" t="s">
        <v>12</v>
      </c>
      <c r="E110" s="31" t="s">
        <v>300</v>
      </c>
      <c r="F110" s="272">
        <v>-800</v>
      </c>
      <c r="G110" s="247">
        <v>999578</v>
      </c>
      <c r="H110" s="248">
        <v>999667</v>
      </c>
      <c r="I110" s="199">
        <f>G110-H110</f>
        <v>-89</v>
      </c>
      <c r="J110" s="199">
        <f>$F110*I110</f>
        <v>71200</v>
      </c>
      <c r="K110" s="786">
        <f>J110/1000000</f>
        <v>7.1199999999999999E-2</v>
      </c>
      <c r="L110" s="247">
        <v>2376</v>
      </c>
      <c r="M110" s="248">
        <v>2376</v>
      </c>
      <c r="N110" s="248">
        <f>L110-M110</f>
        <v>0</v>
      </c>
      <c r="O110" s="248">
        <f>$F110*N110</f>
        <v>0</v>
      </c>
      <c r="P110" s="755">
        <f>O110/1000000</f>
        <v>0</v>
      </c>
      <c r="Q110" s="501"/>
    </row>
    <row r="111" spans="1:18" s="328" customFormat="1" ht="15.95" customHeight="1">
      <c r="A111" s="263">
        <v>8</v>
      </c>
      <c r="B111" s="264" t="s">
        <v>323</v>
      </c>
      <c r="C111" s="706">
        <v>4865004</v>
      </c>
      <c r="D111" s="30" t="s">
        <v>12</v>
      </c>
      <c r="E111" s="31" t="s">
        <v>300</v>
      </c>
      <c r="F111" s="272">
        <v>-800</v>
      </c>
      <c r="G111" s="247">
        <v>540</v>
      </c>
      <c r="H111" s="248">
        <v>688</v>
      </c>
      <c r="I111" s="199">
        <f t="shared" si="12"/>
        <v>-148</v>
      </c>
      <c r="J111" s="199">
        <f t="shared" si="13"/>
        <v>118400</v>
      </c>
      <c r="K111" s="786">
        <f t="shared" si="14"/>
        <v>0.11840000000000001</v>
      </c>
      <c r="L111" s="247">
        <v>3256</v>
      </c>
      <c r="M111" s="248">
        <v>3256</v>
      </c>
      <c r="N111" s="248">
        <f t="shared" si="15"/>
        <v>0</v>
      </c>
      <c r="O111" s="248">
        <f t="shared" si="16"/>
        <v>0</v>
      </c>
      <c r="P111" s="755">
        <f t="shared" si="17"/>
        <v>0</v>
      </c>
      <c r="Q111" s="352"/>
    </row>
    <row r="112" spans="1:18" s="328" customFormat="1" ht="15.95" customHeight="1">
      <c r="A112" s="263">
        <v>9</v>
      </c>
      <c r="B112" s="264" t="s">
        <v>345</v>
      </c>
      <c r="C112" s="706">
        <v>4865050</v>
      </c>
      <c r="D112" s="30" t="s">
        <v>12</v>
      </c>
      <c r="E112" s="31" t="s">
        <v>300</v>
      </c>
      <c r="F112" s="272">
        <v>-800</v>
      </c>
      <c r="G112" s="247">
        <v>982119</v>
      </c>
      <c r="H112" s="248">
        <v>982119</v>
      </c>
      <c r="I112" s="199">
        <f>G112-H112</f>
        <v>0</v>
      </c>
      <c r="J112" s="199">
        <f t="shared" si="13"/>
        <v>0</v>
      </c>
      <c r="K112" s="786">
        <f t="shared" si="14"/>
        <v>0</v>
      </c>
      <c r="L112" s="247">
        <v>998603</v>
      </c>
      <c r="M112" s="248">
        <v>998603</v>
      </c>
      <c r="N112" s="248">
        <f>L112-M112</f>
        <v>0</v>
      </c>
      <c r="O112" s="248">
        <f t="shared" si="16"/>
        <v>0</v>
      </c>
      <c r="P112" s="755">
        <f t="shared" si="17"/>
        <v>0</v>
      </c>
      <c r="Q112" s="332"/>
    </row>
    <row r="113" spans="1:17" s="328" customFormat="1" ht="15.95" customHeight="1">
      <c r="A113" s="263">
        <v>10</v>
      </c>
      <c r="B113" s="264" t="s">
        <v>344</v>
      </c>
      <c r="C113" s="706">
        <v>4864998</v>
      </c>
      <c r="D113" s="30" t="s">
        <v>12</v>
      </c>
      <c r="E113" s="31" t="s">
        <v>300</v>
      </c>
      <c r="F113" s="272">
        <v>-800</v>
      </c>
      <c r="G113" s="247">
        <v>950267</v>
      </c>
      <c r="H113" s="248">
        <v>950267</v>
      </c>
      <c r="I113" s="199">
        <f t="shared" si="12"/>
        <v>0</v>
      </c>
      <c r="J113" s="199">
        <f t="shared" si="13"/>
        <v>0</v>
      </c>
      <c r="K113" s="786">
        <f t="shared" si="14"/>
        <v>0</v>
      </c>
      <c r="L113" s="247">
        <v>979419</v>
      </c>
      <c r="M113" s="248">
        <v>979419</v>
      </c>
      <c r="N113" s="248">
        <f t="shared" si="15"/>
        <v>0</v>
      </c>
      <c r="O113" s="248">
        <f t="shared" si="16"/>
        <v>0</v>
      </c>
      <c r="P113" s="755">
        <f t="shared" si="17"/>
        <v>0</v>
      </c>
      <c r="Q113" s="332"/>
    </row>
    <row r="114" spans="1:17" s="328" customFormat="1" ht="15.95" customHeight="1">
      <c r="A114" s="263">
        <v>11</v>
      </c>
      <c r="B114" s="264" t="s">
        <v>338</v>
      </c>
      <c r="C114" s="706">
        <v>4864993</v>
      </c>
      <c r="D114" s="128" t="s">
        <v>12</v>
      </c>
      <c r="E114" s="182" t="s">
        <v>300</v>
      </c>
      <c r="F114" s="272">
        <v>-800</v>
      </c>
      <c r="G114" s="247">
        <v>929441</v>
      </c>
      <c r="H114" s="248">
        <v>930809</v>
      </c>
      <c r="I114" s="199">
        <f t="shared" si="12"/>
        <v>-1368</v>
      </c>
      <c r="J114" s="199">
        <f t="shared" si="13"/>
        <v>1094400</v>
      </c>
      <c r="K114" s="786">
        <f t="shared" si="14"/>
        <v>1.0944</v>
      </c>
      <c r="L114" s="247">
        <v>986415</v>
      </c>
      <c r="M114" s="248">
        <v>986415</v>
      </c>
      <c r="N114" s="248">
        <f t="shared" si="15"/>
        <v>0</v>
      </c>
      <c r="O114" s="248">
        <f t="shared" si="16"/>
        <v>0</v>
      </c>
      <c r="P114" s="755">
        <f t="shared" si="17"/>
        <v>0</v>
      </c>
      <c r="Q114" s="333"/>
    </row>
    <row r="115" spans="1:17" s="328" customFormat="1" ht="15.95" customHeight="1">
      <c r="A115" s="263">
        <v>12</v>
      </c>
      <c r="B115" s="264" t="s">
        <v>379</v>
      </c>
      <c r="C115" s="706">
        <v>5128403</v>
      </c>
      <c r="D115" s="128" t="s">
        <v>12</v>
      </c>
      <c r="E115" s="182" t="s">
        <v>300</v>
      </c>
      <c r="F115" s="272">
        <v>-2000</v>
      </c>
      <c r="G115" s="247">
        <v>999737</v>
      </c>
      <c r="H115" s="248">
        <v>999879</v>
      </c>
      <c r="I115" s="199">
        <f>G115-H115</f>
        <v>-142</v>
      </c>
      <c r="J115" s="199">
        <f t="shared" si="13"/>
        <v>284000</v>
      </c>
      <c r="K115" s="786">
        <f t="shared" si="14"/>
        <v>0.28399999999999997</v>
      </c>
      <c r="L115" s="247">
        <v>999994</v>
      </c>
      <c r="M115" s="248">
        <v>999996</v>
      </c>
      <c r="N115" s="248">
        <f>L115-M115</f>
        <v>-2</v>
      </c>
      <c r="O115" s="248">
        <f t="shared" si="16"/>
        <v>4000</v>
      </c>
      <c r="P115" s="755">
        <f t="shared" si="17"/>
        <v>4.0000000000000001E-3</v>
      </c>
      <c r="Q115" s="353"/>
    </row>
    <row r="116" spans="1:17" s="328" customFormat="1" ht="15.95" customHeight="1">
      <c r="A116" s="263"/>
      <c r="B116" s="265" t="s">
        <v>328</v>
      </c>
      <c r="C116" s="706"/>
      <c r="D116" s="33"/>
      <c r="E116" s="33"/>
      <c r="F116" s="272"/>
      <c r="G116" s="247"/>
      <c r="H116" s="248"/>
      <c r="I116" s="199"/>
      <c r="J116" s="199"/>
      <c r="K116" s="786"/>
      <c r="L116" s="247"/>
      <c r="M116" s="248"/>
      <c r="N116" s="248"/>
      <c r="O116" s="248"/>
      <c r="P116" s="755"/>
      <c r="Q116" s="332"/>
    </row>
    <row r="117" spans="1:17" s="328" customFormat="1" ht="15.95" customHeight="1">
      <c r="A117" s="263">
        <v>13</v>
      </c>
      <c r="B117" s="264" t="s">
        <v>108</v>
      </c>
      <c r="C117" s="706" t="s">
        <v>500</v>
      </c>
      <c r="D117" s="30" t="s">
        <v>432</v>
      </c>
      <c r="E117" s="31" t="s">
        <v>300</v>
      </c>
      <c r="F117" s="502">
        <v>-0.8</v>
      </c>
      <c r="G117" s="247">
        <v>1414000</v>
      </c>
      <c r="H117" s="248">
        <v>1441000</v>
      </c>
      <c r="I117" s="199">
        <f>G117-H117</f>
        <v>-27000</v>
      </c>
      <c r="J117" s="199">
        <f>$F117*I117</f>
        <v>21600</v>
      </c>
      <c r="K117" s="786">
        <f>J117/1000000</f>
        <v>2.1600000000000001E-2</v>
      </c>
      <c r="L117" s="247">
        <v>-218000</v>
      </c>
      <c r="M117" s="248">
        <v>-217000</v>
      </c>
      <c r="N117" s="248">
        <f>L117-M117</f>
        <v>-1000</v>
      </c>
      <c r="O117" s="248">
        <f>$F117*N117</f>
        <v>800</v>
      </c>
      <c r="P117" s="755">
        <f>O117/1000000</f>
        <v>8.0000000000000004E-4</v>
      </c>
      <c r="Q117" s="340"/>
    </row>
    <row r="118" spans="1:17" s="328" customFormat="1" ht="15.95" customHeight="1">
      <c r="A118" s="263"/>
      <c r="B118" s="266" t="s">
        <v>109</v>
      </c>
      <c r="C118" s="706"/>
      <c r="D118" s="30"/>
      <c r="E118" s="30"/>
      <c r="F118" s="272"/>
      <c r="G118" s="247"/>
      <c r="H118" s="248"/>
      <c r="I118" s="199"/>
      <c r="J118" s="199"/>
      <c r="K118" s="786"/>
      <c r="L118" s="247"/>
      <c r="M118" s="248"/>
      <c r="N118" s="248"/>
      <c r="O118" s="248"/>
      <c r="P118" s="755"/>
      <c r="Q118" s="332"/>
    </row>
    <row r="119" spans="1:17" s="328" customFormat="1" ht="15.95" customHeight="1">
      <c r="A119" s="263">
        <v>14</v>
      </c>
      <c r="B119" s="239" t="s">
        <v>42</v>
      </c>
      <c r="C119" s="706">
        <v>4864843</v>
      </c>
      <c r="D119" s="33" t="s">
        <v>12</v>
      </c>
      <c r="E119" s="31" t="s">
        <v>300</v>
      </c>
      <c r="F119" s="272">
        <v>-1000</v>
      </c>
      <c r="G119" s="247">
        <v>990682</v>
      </c>
      <c r="H119" s="248">
        <v>990870</v>
      </c>
      <c r="I119" s="199">
        <f>G119-H119</f>
        <v>-188</v>
      </c>
      <c r="J119" s="199">
        <f>$F119*I119</f>
        <v>188000</v>
      </c>
      <c r="K119" s="786">
        <f>J119/1000000</f>
        <v>0.188</v>
      </c>
      <c r="L119" s="247">
        <v>23944</v>
      </c>
      <c r="M119" s="248">
        <v>23944</v>
      </c>
      <c r="N119" s="248">
        <f>L119-M119</f>
        <v>0</v>
      </c>
      <c r="O119" s="248">
        <f>$F119*N119</f>
        <v>0</v>
      </c>
      <c r="P119" s="755">
        <f>O119/1000000</f>
        <v>0</v>
      </c>
      <c r="Q119" s="332"/>
    </row>
    <row r="120" spans="1:17" s="328" customFormat="1" ht="15.95" customHeight="1">
      <c r="A120" s="263"/>
      <c r="B120" s="266" t="s">
        <v>43</v>
      </c>
      <c r="C120" s="706"/>
      <c r="D120" s="30"/>
      <c r="E120" s="30"/>
      <c r="F120" s="272"/>
      <c r="G120" s="247"/>
      <c r="H120" s="248"/>
      <c r="I120" s="199"/>
      <c r="J120" s="199"/>
      <c r="K120" s="786"/>
      <c r="L120" s="247"/>
      <c r="M120" s="248"/>
      <c r="N120" s="248"/>
      <c r="O120" s="248"/>
      <c r="P120" s="755"/>
      <c r="Q120" s="332"/>
    </row>
    <row r="121" spans="1:17" s="328" customFormat="1" ht="15.95" customHeight="1">
      <c r="A121" s="263">
        <v>15</v>
      </c>
      <c r="B121" s="264" t="s">
        <v>76</v>
      </c>
      <c r="C121" s="706">
        <v>4902578</v>
      </c>
      <c r="D121" s="30" t="s">
        <v>12</v>
      </c>
      <c r="E121" s="31" t="s">
        <v>300</v>
      </c>
      <c r="F121" s="272">
        <v>-300</v>
      </c>
      <c r="G121" s="247">
        <v>998507</v>
      </c>
      <c r="H121" s="248">
        <v>998507</v>
      </c>
      <c r="I121" s="199">
        <f>G121-H121</f>
        <v>0</v>
      </c>
      <c r="J121" s="199">
        <f>$F121*I121</f>
        <v>0</v>
      </c>
      <c r="K121" s="786">
        <f>J121/1000000</f>
        <v>0</v>
      </c>
      <c r="L121" s="247">
        <v>999767</v>
      </c>
      <c r="M121" s="248">
        <v>999767</v>
      </c>
      <c r="N121" s="248">
        <f>L121-M121</f>
        <v>0</v>
      </c>
      <c r="O121" s="248">
        <f>$F121*N121</f>
        <v>0</v>
      </c>
      <c r="P121" s="755">
        <f>O121/1000000</f>
        <v>0</v>
      </c>
      <c r="Q121" s="332"/>
    </row>
    <row r="122" spans="1:17" s="328" customFormat="1" ht="15.95" customHeight="1">
      <c r="A122" s="263"/>
      <c r="B122" s="265" t="s">
        <v>46</v>
      </c>
      <c r="C122" s="263"/>
      <c r="D122" s="33"/>
      <c r="E122" s="33"/>
      <c r="F122" s="272"/>
      <c r="G122" s="247"/>
      <c r="H122" s="248"/>
      <c r="I122" s="199"/>
      <c r="J122" s="199"/>
      <c r="K122" s="786"/>
      <c r="L122" s="247"/>
      <c r="M122" s="248"/>
      <c r="N122" s="248"/>
      <c r="O122" s="248"/>
      <c r="P122" s="755"/>
      <c r="Q122" s="144"/>
    </row>
    <row r="123" spans="1:17" s="328" customFormat="1" ht="15.95" customHeight="1">
      <c r="A123" s="263"/>
      <c r="B123" s="265" t="s">
        <v>47</v>
      </c>
      <c r="C123" s="263"/>
      <c r="D123" s="33"/>
      <c r="E123" s="33"/>
      <c r="F123" s="272"/>
      <c r="G123" s="247"/>
      <c r="H123" s="248"/>
      <c r="I123" s="199"/>
      <c r="J123" s="199"/>
      <c r="K123" s="786"/>
      <c r="L123" s="247"/>
      <c r="M123" s="248"/>
      <c r="N123" s="248"/>
      <c r="O123" s="248"/>
      <c r="P123" s="755"/>
      <c r="Q123" s="144"/>
    </row>
    <row r="124" spans="1:17" s="328" customFormat="1" ht="15.95" customHeight="1">
      <c r="A124" s="269"/>
      <c r="B124" s="271" t="s">
        <v>60</v>
      </c>
      <c r="C124" s="706"/>
      <c r="D124" s="33"/>
      <c r="E124" s="33"/>
      <c r="F124" s="272"/>
      <c r="G124" s="247"/>
      <c r="H124" s="248"/>
      <c r="I124" s="199"/>
      <c r="J124" s="199"/>
      <c r="K124" s="786"/>
      <c r="L124" s="247"/>
      <c r="M124" s="248"/>
      <c r="N124" s="248"/>
      <c r="O124" s="248"/>
      <c r="P124" s="755"/>
      <c r="Q124" s="144"/>
    </row>
    <row r="125" spans="1:17" s="328" customFormat="1" ht="17.25" customHeight="1">
      <c r="A125" s="263">
        <v>16</v>
      </c>
      <c r="B125" s="361" t="s">
        <v>61</v>
      </c>
      <c r="C125" s="706">
        <v>4902519</v>
      </c>
      <c r="D125" s="30" t="s">
        <v>12</v>
      </c>
      <c r="E125" s="31" t="s">
        <v>300</v>
      </c>
      <c r="F125" s="272">
        <v>-500</v>
      </c>
      <c r="G125" s="247">
        <v>1</v>
      </c>
      <c r="H125" s="248">
        <v>1</v>
      </c>
      <c r="I125" s="199">
        <f>G125-H125</f>
        <v>0</v>
      </c>
      <c r="J125" s="199">
        <f>$F125*I125</f>
        <v>0</v>
      </c>
      <c r="K125" s="786">
        <f>J125/1000000</f>
        <v>0</v>
      </c>
      <c r="L125" s="247">
        <v>109</v>
      </c>
      <c r="M125" s="248">
        <v>88</v>
      </c>
      <c r="N125" s="248">
        <f>L125-M125</f>
        <v>21</v>
      </c>
      <c r="O125" s="248">
        <f>$F125*N125</f>
        <v>-10500</v>
      </c>
      <c r="P125" s="755">
        <f>O125/1000000</f>
        <v>-1.0500000000000001E-2</v>
      </c>
      <c r="Q125" s="332"/>
    </row>
    <row r="126" spans="1:17" s="328" customFormat="1" ht="15.95" customHeight="1">
      <c r="A126" s="263">
        <v>17</v>
      </c>
      <c r="B126" s="361" t="s">
        <v>62</v>
      </c>
      <c r="C126" s="706">
        <v>4902579</v>
      </c>
      <c r="D126" s="30" t="s">
        <v>12</v>
      </c>
      <c r="E126" s="31" t="s">
        <v>300</v>
      </c>
      <c r="F126" s="272">
        <v>-500</v>
      </c>
      <c r="G126" s="247">
        <v>999898</v>
      </c>
      <c r="H126" s="248">
        <v>999898</v>
      </c>
      <c r="I126" s="199">
        <f>G126-H126</f>
        <v>0</v>
      </c>
      <c r="J126" s="199">
        <f>$F126*I126</f>
        <v>0</v>
      </c>
      <c r="K126" s="786">
        <f>J126/1000000</f>
        <v>0</v>
      </c>
      <c r="L126" s="247">
        <v>2791</v>
      </c>
      <c r="M126" s="248">
        <v>2794</v>
      </c>
      <c r="N126" s="248">
        <f>L126-M126</f>
        <v>-3</v>
      </c>
      <c r="O126" s="248">
        <f>$F126*N126</f>
        <v>1500</v>
      </c>
      <c r="P126" s="755">
        <f>O126/1000000</f>
        <v>1.5E-3</v>
      </c>
      <c r="Q126" s="332"/>
    </row>
    <row r="127" spans="1:17" s="328" customFormat="1" ht="15.95" customHeight="1">
      <c r="A127" s="263">
        <v>18</v>
      </c>
      <c r="B127" s="361" t="s">
        <v>63</v>
      </c>
      <c r="C127" s="706">
        <v>4865089</v>
      </c>
      <c r="D127" s="30" t="s">
        <v>12</v>
      </c>
      <c r="E127" s="31" t="s">
        <v>300</v>
      </c>
      <c r="F127" s="272">
        <v>-500</v>
      </c>
      <c r="G127" s="247">
        <v>999926</v>
      </c>
      <c r="H127" s="248">
        <v>999927</v>
      </c>
      <c r="I127" s="199">
        <f>G127-H127</f>
        <v>-1</v>
      </c>
      <c r="J127" s="199">
        <f>$F127*I127</f>
        <v>500</v>
      </c>
      <c r="K127" s="786">
        <f>J127/1000000</f>
        <v>5.0000000000000001E-4</v>
      </c>
      <c r="L127" s="247">
        <v>0</v>
      </c>
      <c r="M127" s="248">
        <v>5</v>
      </c>
      <c r="N127" s="248">
        <f>L127-M127</f>
        <v>-5</v>
      </c>
      <c r="O127" s="248">
        <f>$F127*N127</f>
        <v>2500</v>
      </c>
      <c r="P127" s="755">
        <f>O127/1000000</f>
        <v>2.5000000000000001E-3</v>
      </c>
      <c r="Q127" s="332"/>
    </row>
    <row r="128" spans="1:17" s="328" customFormat="1" ht="15.95" customHeight="1">
      <c r="A128" s="263"/>
      <c r="B128" s="361"/>
      <c r="C128" s="706"/>
      <c r="D128" s="30"/>
      <c r="E128" s="31"/>
      <c r="F128" s="272">
        <v>-500</v>
      </c>
      <c r="G128" s="247"/>
      <c r="H128" s="248"/>
      <c r="I128" s="199"/>
      <c r="J128" s="199"/>
      <c r="K128" s="786"/>
      <c r="L128" s="247">
        <v>999958</v>
      </c>
      <c r="M128" s="248">
        <v>999999</v>
      </c>
      <c r="N128" s="248">
        <f>L128-M128</f>
        <v>-41</v>
      </c>
      <c r="O128" s="248">
        <f>$F128*N128</f>
        <v>20500</v>
      </c>
      <c r="P128" s="755">
        <f>O128/1000000</f>
        <v>2.0500000000000001E-2</v>
      </c>
      <c r="Q128" s="332"/>
    </row>
    <row r="129" spans="1:19" s="328" customFormat="1" ht="15.95" customHeight="1">
      <c r="A129" s="263">
        <v>19</v>
      </c>
      <c r="B129" s="361" t="s">
        <v>64</v>
      </c>
      <c r="C129" s="706">
        <v>4865090</v>
      </c>
      <c r="D129" s="30" t="s">
        <v>12</v>
      </c>
      <c r="E129" s="31" t="s">
        <v>300</v>
      </c>
      <c r="F129" s="502">
        <v>-500</v>
      </c>
      <c r="G129" s="247">
        <v>1233</v>
      </c>
      <c r="H129" s="248">
        <v>1233</v>
      </c>
      <c r="I129" s="199">
        <f>G129-H129</f>
        <v>0</v>
      </c>
      <c r="J129" s="199">
        <f>$F129*I129</f>
        <v>0</v>
      </c>
      <c r="K129" s="786">
        <f>J129/1000000</f>
        <v>0</v>
      </c>
      <c r="L129" s="247">
        <v>1861</v>
      </c>
      <c r="M129" s="248">
        <v>1858</v>
      </c>
      <c r="N129" s="248">
        <f>L129-M129</f>
        <v>3</v>
      </c>
      <c r="O129" s="248">
        <f>$F129*N129</f>
        <v>-1500</v>
      </c>
      <c r="P129" s="755">
        <f>O129/1000000</f>
        <v>-1.5E-3</v>
      </c>
      <c r="Q129" s="332"/>
    </row>
    <row r="130" spans="1:19" s="328" customFormat="1" ht="15.95" customHeight="1">
      <c r="A130" s="263"/>
      <c r="B130" s="271" t="s">
        <v>30</v>
      </c>
      <c r="C130" s="706"/>
      <c r="D130" s="33"/>
      <c r="E130" s="33"/>
      <c r="F130" s="272"/>
      <c r="G130" s="247"/>
      <c r="H130" s="248"/>
      <c r="I130" s="199"/>
      <c r="J130" s="199"/>
      <c r="K130" s="786"/>
      <c r="L130" s="247"/>
      <c r="M130" s="248"/>
      <c r="N130" s="248"/>
      <c r="O130" s="248"/>
      <c r="P130" s="755"/>
      <c r="Q130" s="332"/>
    </row>
    <row r="131" spans="1:19" s="328" customFormat="1" ht="15.95" customHeight="1">
      <c r="A131" s="263">
        <v>20</v>
      </c>
      <c r="B131" s="562" t="s">
        <v>65</v>
      </c>
      <c r="C131" s="706">
        <v>4864797</v>
      </c>
      <c r="D131" s="30" t="s">
        <v>12</v>
      </c>
      <c r="E131" s="31" t="s">
        <v>300</v>
      </c>
      <c r="F131" s="272">
        <v>-100</v>
      </c>
      <c r="G131" s="247">
        <v>60607</v>
      </c>
      <c r="H131" s="248">
        <v>61446</v>
      </c>
      <c r="I131" s="199">
        <f>G131-H131</f>
        <v>-839</v>
      </c>
      <c r="J131" s="199">
        <f>$F131*I131</f>
        <v>83900</v>
      </c>
      <c r="K131" s="786">
        <f>J131/1000000</f>
        <v>8.3900000000000002E-2</v>
      </c>
      <c r="L131" s="247">
        <v>4440</v>
      </c>
      <c r="M131" s="248">
        <v>4439</v>
      </c>
      <c r="N131" s="248">
        <f>L131-M131</f>
        <v>1</v>
      </c>
      <c r="O131" s="248">
        <f>$F131*N131</f>
        <v>-100</v>
      </c>
      <c r="P131" s="755">
        <f>O131/1000000</f>
        <v>-1E-4</v>
      </c>
      <c r="Q131" s="332"/>
    </row>
    <row r="132" spans="1:19" s="328" customFormat="1" ht="15.95" customHeight="1">
      <c r="A132" s="263">
        <v>21</v>
      </c>
      <c r="B132" s="562" t="s">
        <v>131</v>
      </c>
      <c r="C132" s="706">
        <v>4865077</v>
      </c>
      <c r="D132" s="30" t="s">
        <v>12</v>
      </c>
      <c r="E132" s="31" t="s">
        <v>300</v>
      </c>
      <c r="F132" s="272">
        <v>-133.33000000000001</v>
      </c>
      <c r="G132" s="247">
        <v>0</v>
      </c>
      <c r="H132" s="248">
        <v>24</v>
      </c>
      <c r="I132" s="199">
        <f>G132-H132</f>
        <v>-24</v>
      </c>
      <c r="J132" s="199">
        <f>$F132*I132</f>
        <v>3199.92</v>
      </c>
      <c r="K132" s="786">
        <f>J132/1000000</f>
        <v>3.1999200000000002E-3</v>
      </c>
      <c r="L132" s="247">
        <v>265</v>
      </c>
      <c r="M132" s="248">
        <v>265</v>
      </c>
      <c r="N132" s="248">
        <f>L132-M132</f>
        <v>0</v>
      </c>
      <c r="O132" s="248">
        <f>$F132*N132</f>
        <v>0</v>
      </c>
      <c r="P132" s="755">
        <f>O132/1000000</f>
        <v>0</v>
      </c>
      <c r="Q132" s="332"/>
    </row>
    <row r="133" spans="1:19" s="328" customFormat="1" ht="15.95" customHeight="1">
      <c r="A133" s="263"/>
      <c r="B133" s="562"/>
      <c r="C133" s="706"/>
      <c r="D133" s="30"/>
      <c r="E133" s="31"/>
      <c r="F133" s="272">
        <v>-133.33000000000001</v>
      </c>
      <c r="G133" s="247">
        <v>999937</v>
      </c>
      <c r="H133" s="248">
        <v>999999</v>
      </c>
      <c r="I133" s="199">
        <f>G133-H133</f>
        <v>-62</v>
      </c>
      <c r="J133" s="199">
        <f>$F133*I133</f>
        <v>8266.4600000000009</v>
      </c>
      <c r="K133" s="786">
        <f>J133/1000000</f>
        <v>8.2664600000000015E-3</v>
      </c>
      <c r="L133" s="247"/>
      <c r="M133" s="248"/>
      <c r="N133" s="248"/>
      <c r="O133" s="248"/>
      <c r="P133" s="755"/>
      <c r="Q133" s="332"/>
    </row>
    <row r="134" spans="1:19" s="328" customFormat="1" ht="15.95" customHeight="1">
      <c r="A134" s="263"/>
      <c r="B134" s="271" t="s">
        <v>430</v>
      </c>
      <c r="C134" s="706"/>
      <c r="D134" s="30"/>
      <c r="E134" s="31"/>
      <c r="F134" s="272"/>
      <c r="G134" s="247"/>
      <c r="H134" s="248"/>
      <c r="I134" s="199"/>
      <c r="J134" s="199"/>
      <c r="K134" s="786"/>
      <c r="L134" s="247"/>
      <c r="M134" s="248"/>
      <c r="N134" s="248"/>
      <c r="O134" s="248"/>
      <c r="P134" s="755"/>
      <c r="Q134" s="332"/>
    </row>
    <row r="135" spans="1:19" s="328" customFormat="1" ht="14.25" customHeight="1">
      <c r="A135" s="263">
        <v>22</v>
      </c>
      <c r="B135" s="264" t="s">
        <v>59</v>
      </c>
      <c r="C135" s="706">
        <v>4902568</v>
      </c>
      <c r="D135" s="30" t="s">
        <v>12</v>
      </c>
      <c r="E135" s="31" t="s">
        <v>300</v>
      </c>
      <c r="F135" s="272">
        <v>-100</v>
      </c>
      <c r="G135" s="247">
        <v>992135</v>
      </c>
      <c r="H135" s="248">
        <v>992135</v>
      </c>
      <c r="I135" s="199">
        <f>G135-H135</f>
        <v>0</v>
      </c>
      <c r="J135" s="199">
        <f>$F135*I135</f>
        <v>0</v>
      </c>
      <c r="K135" s="786">
        <f>J135/1000000</f>
        <v>0</v>
      </c>
      <c r="L135" s="247">
        <v>5163</v>
      </c>
      <c r="M135" s="248">
        <v>5220</v>
      </c>
      <c r="N135" s="248">
        <f>L135-M135</f>
        <v>-57</v>
      </c>
      <c r="O135" s="248">
        <f>$F135*N135</f>
        <v>5700</v>
      </c>
      <c r="P135" s="755">
        <f>O135/1000000</f>
        <v>5.7000000000000002E-3</v>
      </c>
      <c r="Q135" s="332"/>
    </row>
    <row r="136" spans="1:19" s="328" customFormat="1" ht="15.95" customHeight="1">
      <c r="A136" s="263"/>
      <c r="B136" s="266" t="s">
        <v>67</v>
      </c>
      <c r="C136" s="706"/>
      <c r="D136" s="30"/>
      <c r="E136" s="30"/>
      <c r="F136" s="272"/>
      <c r="G136" s="247"/>
      <c r="H136" s="248"/>
      <c r="I136" s="199"/>
      <c r="J136" s="199"/>
      <c r="K136" s="786"/>
      <c r="L136" s="247"/>
      <c r="M136" s="248"/>
      <c r="N136" s="248"/>
      <c r="O136" s="248"/>
      <c r="P136" s="755"/>
      <c r="Q136" s="332"/>
    </row>
    <row r="137" spans="1:19" s="328" customFormat="1" ht="15.95" customHeight="1">
      <c r="A137" s="263">
        <v>23</v>
      </c>
      <c r="B137" s="264" t="s">
        <v>68</v>
      </c>
      <c r="C137" s="706">
        <v>4902599</v>
      </c>
      <c r="D137" s="30" t="s">
        <v>12</v>
      </c>
      <c r="E137" s="31" t="s">
        <v>300</v>
      </c>
      <c r="F137" s="253">
        <v>-1333.33</v>
      </c>
      <c r="G137" s="247">
        <v>195</v>
      </c>
      <c r="H137" s="248">
        <v>195</v>
      </c>
      <c r="I137" s="199">
        <f>G137-H137</f>
        <v>0</v>
      </c>
      <c r="J137" s="199">
        <f>$F137*I137</f>
        <v>0</v>
      </c>
      <c r="K137" s="786">
        <f>J137/1000000</f>
        <v>0</v>
      </c>
      <c r="L137" s="247">
        <v>230</v>
      </c>
      <c r="M137" s="248">
        <v>218</v>
      </c>
      <c r="N137" s="248">
        <f>L137-M137</f>
        <v>12</v>
      </c>
      <c r="O137" s="248">
        <f>$F137*N137</f>
        <v>-15999.96</v>
      </c>
      <c r="P137" s="755">
        <f>O137/1000000</f>
        <v>-1.5999960000000001E-2</v>
      </c>
      <c r="Q137" s="332"/>
    </row>
    <row r="138" spans="1:19" s="328" customFormat="1" ht="15.95" customHeight="1">
      <c r="A138" s="263">
        <v>24</v>
      </c>
      <c r="B138" s="264" t="s">
        <v>69</v>
      </c>
      <c r="C138" s="706">
        <v>4865082</v>
      </c>
      <c r="D138" s="30" t="s">
        <v>12</v>
      </c>
      <c r="E138" s="31" t="s">
        <v>300</v>
      </c>
      <c r="F138" s="253">
        <v>-133.33000000000001</v>
      </c>
      <c r="G138" s="247">
        <v>1683</v>
      </c>
      <c r="H138" s="248">
        <v>1692</v>
      </c>
      <c r="I138" s="199">
        <f>G138-H138</f>
        <v>-9</v>
      </c>
      <c r="J138" s="199">
        <f>$F138*I138</f>
        <v>1199.97</v>
      </c>
      <c r="K138" s="786">
        <f>J138/1000000</f>
        <v>1.1999700000000001E-3</v>
      </c>
      <c r="L138" s="247">
        <v>715</v>
      </c>
      <c r="M138" s="248">
        <v>742</v>
      </c>
      <c r="N138" s="248">
        <f>L138-M138</f>
        <v>-27</v>
      </c>
      <c r="O138" s="248">
        <f>$F138*N138</f>
        <v>3599.9100000000003</v>
      </c>
      <c r="P138" s="755">
        <f>O138/1000000</f>
        <v>3.5999100000000004E-3</v>
      </c>
      <c r="Q138" s="340"/>
    </row>
    <row r="139" spans="1:19" s="328" customFormat="1" ht="15.95" customHeight="1">
      <c r="A139" s="247">
        <v>25</v>
      </c>
      <c r="B139" s="567" t="s">
        <v>70</v>
      </c>
      <c r="C139" s="706">
        <v>4902577</v>
      </c>
      <c r="D139" s="334" t="s">
        <v>12</v>
      </c>
      <c r="E139" s="335" t="s">
        <v>300</v>
      </c>
      <c r="F139" s="267">
        <v>-100</v>
      </c>
      <c r="G139" s="247">
        <v>4896</v>
      </c>
      <c r="H139" s="248">
        <v>4884</v>
      </c>
      <c r="I139" s="248">
        <f>G139-H139</f>
        <v>12</v>
      </c>
      <c r="J139" s="248">
        <f>$F139*I139</f>
        <v>-1200</v>
      </c>
      <c r="K139" s="755">
        <f>J139/1000000</f>
        <v>-1.1999999999999999E-3</v>
      </c>
      <c r="L139" s="247">
        <v>1072</v>
      </c>
      <c r="M139" s="248">
        <v>1025</v>
      </c>
      <c r="N139" s="248">
        <f>L139-M139</f>
        <v>47</v>
      </c>
      <c r="O139" s="248">
        <f>$F139*N139</f>
        <v>-4700</v>
      </c>
      <c r="P139" s="755">
        <f>O139/1000000</f>
        <v>-4.7000000000000002E-3</v>
      </c>
      <c r="Q139" s="340"/>
    </row>
    <row r="140" spans="1:19" s="328" customFormat="1" ht="15.95" customHeight="1">
      <c r="A140" s="497"/>
      <c r="B140" s="568" t="s">
        <v>433</v>
      </c>
      <c r="C140" s="523"/>
      <c r="D140" s="720"/>
      <c r="E140" s="551"/>
      <c r="F140" s="719"/>
      <c r="G140" s="247"/>
      <c r="H140" s="248"/>
      <c r="I140" s="525"/>
      <c r="J140" s="525"/>
      <c r="K140" s="795"/>
      <c r="L140" s="247"/>
      <c r="M140" s="248"/>
      <c r="N140" s="525"/>
      <c r="O140" s="525"/>
      <c r="P140" s="797"/>
      <c r="Q140" s="353"/>
    </row>
    <row r="141" spans="1:19" s="328" customFormat="1" ht="15.95" customHeight="1">
      <c r="A141" s="528">
        <v>26</v>
      </c>
      <c r="B141" s="564" t="s">
        <v>427</v>
      </c>
      <c r="C141" s="523" t="s">
        <v>525</v>
      </c>
      <c r="D141" s="30" t="s">
        <v>432</v>
      </c>
      <c r="E141" s="31" t="s">
        <v>300</v>
      </c>
      <c r="F141" s="719">
        <v>-3000</v>
      </c>
      <c r="G141" s="247">
        <v>14.76</v>
      </c>
      <c r="H141" s="248">
        <v>2</v>
      </c>
      <c r="I141" s="525">
        <f>G141-H141</f>
        <v>12.76</v>
      </c>
      <c r="J141" s="525">
        <f>$F141*I141</f>
        <v>-38280</v>
      </c>
      <c r="K141" s="795">
        <f>J141/1000000</f>
        <v>-3.8280000000000002E-2</v>
      </c>
      <c r="L141" s="247">
        <v>0.19</v>
      </c>
      <c r="M141" s="248">
        <v>0</v>
      </c>
      <c r="N141" s="525">
        <f>L141-M141</f>
        <v>0.19</v>
      </c>
      <c r="O141" s="525">
        <f>$F141*N141</f>
        <v>-570</v>
      </c>
      <c r="P141" s="797">
        <f>O141/1000000</f>
        <v>-5.6999999999999998E-4</v>
      </c>
      <c r="Q141" s="688"/>
      <c r="S141" s="523"/>
    </row>
    <row r="142" spans="1:19" s="328" customFormat="1" ht="15.95" customHeight="1">
      <c r="A142" s="528">
        <v>27</v>
      </c>
      <c r="B142" s="564" t="s">
        <v>428</v>
      </c>
      <c r="C142" s="523" t="s">
        <v>511</v>
      </c>
      <c r="D142" s="30" t="s">
        <v>432</v>
      </c>
      <c r="E142" s="31" t="s">
        <v>300</v>
      </c>
      <c r="F142" s="719">
        <v>-6000</v>
      </c>
      <c r="G142" s="247">
        <v>7.43</v>
      </c>
      <c r="H142" s="248">
        <v>7.43</v>
      </c>
      <c r="I142" s="525">
        <f>G142-H142</f>
        <v>0</v>
      </c>
      <c r="J142" s="525">
        <f>$F142*I142</f>
        <v>0</v>
      </c>
      <c r="K142" s="795">
        <f>J142/1000000</f>
        <v>0</v>
      </c>
      <c r="L142" s="247">
        <v>60.35</v>
      </c>
      <c r="M142" s="248">
        <v>51.55</v>
      </c>
      <c r="N142" s="525">
        <f>L142-M142</f>
        <v>8.8000000000000043</v>
      </c>
      <c r="O142" s="525">
        <f>$F142*N142</f>
        <v>-52800.000000000029</v>
      </c>
      <c r="P142" s="797">
        <f>O142/1000000</f>
        <v>-5.2800000000000027E-2</v>
      </c>
      <c r="Q142" s="688"/>
    </row>
    <row r="143" spans="1:19" s="328" customFormat="1" ht="15.95" customHeight="1">
      <c r="A143" s="528">
        <v>28</v>
      </c>
      <c r="B143" s="564" t="s">
        <v>429</v>
      </c>
      <c r="C143" s="523" t="s">
        <v>526</v>
      </c>
      <c r="D143" s="30" t="s">
        <v>432</v>
      </c>
      <c r="E143" s="31" t="s">
        <v>300</v>
      </c>
      <c r="F143" s="719">
        <v>-6000</v>
      </c>
      <c r="G143" s="247">
        <v>0</v>
      </c>
      <c r="H143" s="248">
        <v>0</v>
      </c>
      <c r="I143" s="525">
        <f>G143-H143</f>
        <v>0</v>
      </c>
      <c r="J143" s="525">
        <f>$F143*I143</f>
        <v>0</v>
      </c>
      <c r="K143" s="795">
        <f>J143/1000000</f>
        <v>0</v>
      </c>
      <c r="L143" s="247">
        <v>22.3</v>
      </c>
      <c r="M143" s="248">
        <v>7.41</v>
      </c>
      <c r="N143" s="525">
        <f>L143-M143</f>
        <v>14.89</v>
      </c>
      <c r="O143" s="525">
        <f>$F143*N143</f>
        <v>-89340</v>
      </c>
      <c r="P143" s="797">
        <f>O143/1000000</f>
        <v>-8.9340000000000003E-2</v>
      </c>
      <c r="Q143" s="688"/>
      <c r="S143" s="523"/>
    </row>
    <row r="144" spans="1:19" s="328" customFormat="1" ht="15.95" customHeight="1">
      <c r="A144" s="528"/>
      <c r="B144" s="723" t="s">
        <v>468</v>
      </c>
      <c r="C144" s="523"/>
      <c r="D144" s="30"/>
      <c r="E144" s="31"/>
      <c r="F144" s="719"/>
      <c r="G144" s="247"/>
      <c r="H144" s="248"/>
      <c r="I144" s="525"/>
      <c r="J144" s="525"/>
      <c r="K144" s="795"/>
      <c r="L144" s="247"/>
      <c r="M144" s="248"/>
      <c r="N144" s="525"/>
      <c r="O144" s="525"/>
      <c r="P144" s="797"/>
      <c r="Q144" s="688"/>
    </row>
    <row r="145" spans="1:18" s="328" customFormat="1" ht="15.95" customHeight="1">
      <c r="A145" s="528">
        <v>29</v>
      </c>
      <c r="B145" s="564" t="s">
        <v>474</v>
      </c>
      <c r="C145" s="523" t="s">
        <v>476</v>
      </c>
      <c r="D145" s="30" t="s">
        <v>432</v>
      </c>
      <c r="E145" s="31" t="s">
        <v>300</v>
      </c>
      <c r="F145" s="719">
        <v>-1</v>
      </c>
      <c r="G145" s="247">
        <v>-1276999.94</v>
      </c>
      <c r="H145" s="248">
        <v>-1134000</v>
      </c>
      <c r="I145" s="525">
        <f>G145-H145</f>
        <v>-142999.93999999994</v>
      </c>
      <c r="J145" s="525">
        <f>$F145*I145</f>
        <v>142999.93999999994</v>
      </c>
      <c r="K145" s="795">
        <f>J145/1000000</f>
        <v>0.14299993999999994</v>
      </c>
      <c r="L145" s="247">
        <v>-271000</v>
      </c>
      <c r="M145" s="248">
        <v>-271000</v>
      </c>
      <c r="N145" s="525">
        <f>L145-M145</f>
        <v>0</v>
      </c>
      <c r="O145" s="525">
        <f>$F145*N145</f>
        <v>0</v>
      </c>
      <c r="P145" s="797">
        <f>O145/1000000</f>
        <v>0</v>
      </c>
      <c r="Q145" s="340"/>
    </row>
    <row r="146" spans="1:18" s="328" customFormat="1" ht="15.95" customHeight="1">
      <c r="A146" s="528">
        <v>30</v>
      </c>
      <c r="B146" s="564" t="s">
        <v>475</v>
      </c>
      <c r="C146" s="523" t="s">
        <v>477</v>
      </c>
      <c r="D146" s="30" t="s">
        <v>432</v>
      </c>
      <c r="E146" s="31" t="s">
        <v>300</v>
      </c>
      <c r="F146" s="719">
        <v>-1</v>
      </c>
      <c r="G146" s="247">
        <v>-1315000.06</v>
      </c>
      <c r="H146" s="248">
        <v>-1051000</v>
      </c>
      <c r="I146" s="525">
        <f>G146-H146</f>
        <v>-264000.06000000006</v>
      </c>
      <c r="J146" s="525">
        <f>$F146*I146</f>
        <v>264000.06000000006</v>
      </c>
      <c r="K146" s="795">
        <f>J146/1000000</f>
        <v>0.26400006000000004</v>
      </c>
      <c r="L146" s="247">
        <v>-396000</v>
      </c>
      <c r="M146" s="248">
        <v>-396000</v>
      </c>
      <c r="N146" s="525">
        <f>L146-M146</f>
        <v>0</v>
      </c>
      <c r="O146" s="525">
        <f>$F146*N146</f>
        <v>0</v>
      </c>
      <c r="P146" s="797">
        <f>O146/1000000</f>
        <v>0</v>
      </c>
      <c r="Q146" s="340"/>
    </row>
    <row r="147" spans="1:18" s="328" customFormat="1" ht="15.95" customHeight="1">
      <c r="A147" s="528">
        <v>31</v>
      </c>
      <c r="B147" s="910" t="s">
        <v>508</v>
      </c>
      <c r="C147" s="719" t="s">
        <v>509</v>
      </c>
      <c r="D147" s="30" t="s">
        <v>432</v>
      </c>
      <c r="E147" s="335" t="s">
        <v>300</v>
      </c>
      <c r="F147" s="719">
        <v>-1</v>
      </c>
      <c r="G147" s="247">
        <v>-1140999.94</v>
      </c>
      <c r="H147" s="248">
        <v>-942000</v>
      </c>
      <c r="I147" s="525">
        <f>G147-H147</f>
        <v>-198999.93999999994</v>
      </c>
      <c r="J147" s="525">
        <f>$F147*I147</f>
        <v>198999.93999999994</v>
      </c>
      <c r="K147" s="795">
        <f>J147/1000000</f>
        <v>0.19899993999999993</v>
      </c>
      <c r="L147" s="247">
        <v>-189000</v>
      </c>
      <c r="M147" s="248">
        <v>-189000</v>
      </c>
      <c r="N147" s="525">
        <f>L147-M147</f>
        <v>0</v>
      </c>
      <c r="O147" s="525">
        <f>$F147*N147</f>
        <v>0</v>
      </c>
      <c r="P147" s="797">
        <f>O147/1000000</f>
        <v>0</v>
      </c>
      <c r="Q147" s="340"/>
    </row>
    <row r="148" spans="1:18" s="328" customFormat="1" ht="15.95" customHeight="1">
      <c r="A148" s="528">
        <v>32</v>
      </c>
      <c r="B148" s="910" t="s">
        <v>504</v>
      </c>
      <c r="C148" s="719" t="s">
        <v>505</v>
      </c>
      <c r="D148" s="30" t="s">
        <v>432</v>
      </c>
      <c r="E148" s="335" t="s">
        <v>300</v>
      </c>
      <c r="F148" s="719">
        <v>-1</v>
      </c>
      <c r="G148" s="247">
        <v>-1966000</v>
      </c>
      <c r="H148" s="248">
        <v>-1692000</v>
      </c>
      <c r="I148" s="525">
        <f>G148-H148</f>
        <v>-274000</v>
      </c>
      <c r="J148" s="525">
        <f>$F148*I148</f>
        <v>274000</v>
      </c>
      <c r="K148" s="795">
        <f>J148/1000000</f>
        <v>0.27400000000000002</v>
      </c>
      <c r="L148" s="247">
        <v>-258000</v>
      </c>
      <c r="M148" s="248">
        <v>-258000</v>
      </c>
      <c r="N148" s="525">
        <f>L148-M148</f>
        <v>0</v>
      </c>
      <c r="O148" s="525">
        <f>$F148*N148</f>
        <v>0</v>
      </c>
      <c r="P148" s="797">
        <f>O148/1000000</f>
        <v>0</v>
      </c>
      <c r="Q148" s="340"/>
    </row>
    <row r="149" spans="1:18" s="328" customFormat="1" ht="15.95" customHeight="1">
      <c r="A149" s="971" t="s">
        <v>433</v>
      </c>
      <c r="B149" s="972"/>
      <c r="C149" s="523"/>
      <c r="D149" s="30"/>
      <c r="E149" s="31"/>
      <c r="F149" s="719"/>
      <c r="G149" s="247"/>
      <c r="H149" s="248"/>
      <c r="I149" s="525"/>
      <c r="J149" s="525"/>
      <c r="K149" s="795"/>
      <c r="L149" s="247"/>
      <c r="M149" s="248"/>
      <c r="N149" s="525"/>
      <c r="O149" s="525"/>
      <c r="P149" s="795"/>
      <c r="Q149" s="340"/>
    </row>
    <row r="150" spans="1:18" s="328" customFormat="1" ht="15.95" customHeight="1">
      <c r="A150" s="528">
        <v>31</v>
      </c>
      <c r="B150" s="911" t="s">
        <v>479</v>
      </c>
      <c r="C150" s="719" t="s">
        <v>480</v>
      </c>
      <c r="D150" s="537" t="s">
        <v>432</v>
      </c>
      <c r="E150" s="912" t="s">
        <v>300</v>
      </c>
      <c r="F150" s="725">
        <v>-1200</v>
      </c>
      <c r="G150" s="247">
        <v>103.61</v>
      </c>
      <c r="H150" s="248">
        <v>103.61</v>
      </c>
      <c r="I150" s="525">
        <f t="shared" ref="I150:I155" si="18">G150-H150</f>
        <v>0</v>
      </c>
      <c r="J150" s="525">
        <f t="shared" ref="J150:J155" si="19">$F150*I150</f>
        <v>0</v>
      </c>
      <c r="K150" s="795">
        <f t="shared" ref="K150:K155" si="20">J150/1000000</f>
        <v>0</v>
      </c>
      <c r="L150" s="247">
        <v>168.56</v>
      </c>
      <c r="M150" s="248">
        <v>161.66</v>
      </c>
      <c r="N150" s="525">
        <f t="shared" ref="N150:N155" si="21">L150-M150</f>
        <v>6.9000000000000057</v>
      </c>
      <c r="O150" s="525">
        <f t="shared" ref="O150:O155" si="22">$F150*N150</f>
        <v>-8280.0000000000073</v>
      </c>
      <c r="P150" s="797">
        <f t="shared" ref="P150:P155" si="23">O150/1000000</f>
        <v>-8.2800000000000078E-3</v>
      </c>
      <c r="Q150" s="340"/>
    </row>
    <row r="151" spans="1:18" s="328" customFormat="1" ht="15.95" customHeight="1">
      <c r="A151" s="528">
        <v>32</v>
      </c>
      <c r="B151" s="911" t="s">
        <v>481</v>
      </c>
      <c r="C151" s="719" t="s">
        <v>482</v>
      </c>
      <c r="D151" s="537" t="s">
        <v>432</v>
      </c>
      <c r="E151" s="912" t="s">
        <v>300</v>
      </c>
      <c r="F151" s="725">
        <v>-1200</v>
      </c>
      <c r="G151" s="247">
        <v>16.77</v>
      </c>
      <c r="H151" s="248">
        <v>16.77</v>
      </c>
      <c r="I151" s="525">
        <f t="shared" si="18"/>
        <v>0</v>
      </c>
      <c r="J151" s="525">
        <f t="shared" si="19"/>
        <v>0</v>
      </c>
      <c r="K151" s="795">
        <f t="shared" si="20"/>
        <v>0</v>
      </c>
      <c r="L151" s="247">
        <v>343.86</v>
      </c>
      <c r="M151" s="248">
        <v>337.05</v>
      </c>
      <c r="N151" s="525">
        <f t="shared" si="21"/>
        <v>6.8100000000000023</v>
      </c>
      <c r="O151" s="525">
        <f t="shared" si="22"/>
        <v>-8172.0000000000027</v>
      </c>
      <c r="P151" s="797">
        <f t="shared" si="23"/>
        <v>-8.1720000000000022E-3</v>
      </c>
      <c r="Q151" s="340"/>
    </row>
    <row r="152" spans="1:18" s="328" customFormat="1" ht="15.95" customHeight="1">
      <c r="A152" s="528">
        <v>33</v>
      </c>
      <c r="B152" s="911" t="s">
        <v>483</v>
      </c>
      <c r="C152" s="719" t="s">
        <v>484</v>
      </c>
      <c r="D152" s="537" t="s">
        <v>432</v>
      </c>
      <c r="E152" s="912" t="s">
        <v>300</v>
      </c>
      <c r="F152" s="725">
        <v>-1200</v>
      </c>
      <c r="G152" s="247">
        <v>4.5999999999999996</v>
      </c>
      <c r="H152" s="248">
        <v>4.57</v>
      </c>
      <c r="I152" s="525">
        <f t="shared" si="18"/>
        <v>2.9999999999999361E-2</v>
      </c>
      <c r="J152" s="525">
        <f t="shared" si="19"/>
        <v>-35.999999999999233</v>
      </c>
      <c r="K152" s="795">
        <f t="shared" si="20"/>
        <v>-3.5999999999999235E-5</v>
      </c>
      <c r="L152" s="247">
        <v>157.72</v>
      </c>
      <c r="M152" s="248">
        <v>153.94</v>
      </c>
      <c r="N152" s="525">
        <f t="shared" si="21"/>
        <v>3.7800000000000011</v>
      </c>
      <c r="O152" s="525">
        <f t="shared" si="22"/>
        <v>-4536.0000000000018</v>
      </c>
      <c r="P152" s="797">
        <f t="shared" si="23"/>
        <v>-4.5360000000000018E-3</v>
      </c>
      <c r="Q152" s="340"/>
    </row>
    <row r="153" spans="1:18" s="328" customFormat="1" ht="15.95" customHeight="1">
      <c r="A153" s="528">
        <v>34</v>
      </c>
      <c r="B153" s="911" t="s">
        <v>485</v>
      </c>
      <c r="C153" s="719" t="s">
        <v>486</v>
      </c>
      <c r="D153" s="537" t="s">
        <v>432</v>
      </c>
      <c r="E153" s="912" t="s">
        <v>300</v>
      </c>
      <c r="F153" s="725">
        <v>-1200</v>
      </c>
      <c r="G153" s="247">
        <v>38.21</v>
      </c>
      <c r="H153" s="248">
        <v>33.39</v>
      </c>
      <c r="I153" s="525">
        <f t="shared" si="18"/>
        <v>4.82</v>
      </c>
      <c r="J153" s="525">
        <f t="shared" si="19"/>
        <v>-5784</v>
      </c>
      <c r="K153" s="795">
        <f t="shared" si="20"/>
        <v>-5.7840000000000001E-3</v>
      </c>
      <c r="L153" s="247">
        <v>104.07</v>
      </c>
      <c r="M153" s="248">
        <v>101.01</v>
      </c>
      <c r="N153" s="525">
        <f t="shared" si="21"/>
        <v>3.0599999999999881</v>
      </c>
      <c r="O153" s="525">
        <f t="shared" si="22"/>
        <v>-3671.9999999999854</v>
      </c>
      <c r="P153" s="797">
        <f t="shared" si="23"/>
        <v>-3.6719999999999856E-3</v>
      </c>
      <c r="Q153" s="340"/>
    </row>
    <row r="154" spans="1:18" s="328" customFormat="1" ht="15.95" customHeight="1">
      <c r="A154" s="528">
        <v>35</v>
      </c>
      <c r="B154" s="911" t="s">
        <v>487</v>
      </c>
      <c r="C154" s="719">
        <v>29000015</v>
      </c>
      <c r="D154" s="537" t="s">
        <v>432</v>
      </c>
      <c r="E154" s="912" t="s">
        <v>300</v>
      </c>
      <c r="F154" s="725">
        <v>-3000</v>
      </c>
      <c r="G154" s="247">
        <v>3.44</v>
      </c>
      <c r="H154" s="248">
        <v>3.44</v>
      </c>
      <c r="I154" s="525">
        <f t="shared" si="18"/>
        <v>0</v>
      </c>
      <c r="J154" s="525">
        <f t="shared" si="19"/>
        <v>0</v>
      </c>
      <c r="K154" s="795">
        <f t="shared" si="20"/>
        <v>0</v>
      </c>
      <c r="L154" s="247">
        <v>50.86</v>
      </c>
      <c r="M154" s="248">
        <v>50.59</v>
      </c>
      <c r="N154" s="525">
        <f t="shared" si="21"/>
        <v>0.26999999999999602</v>
      </c>
      <c r="O154" s="525">
        <f t="shared" si="22"/>
        <v>-809.99999999998806</v>
      </c>
      <c r="P154" s="797">
        <f t="shared" si="23"/>
        <v>-8.0999999999998803E-4</v>
      </c>
      <c r="Q154" s="340" t="s">
        <v>512</v>
      </c>
    </row>
    <row r="155" spans="1:18" s="328" customFormat="1" ht="15.95" customHeight="1">
      <c r="A155" s="528">
        <v>36</v>
      </c>
      <c r="B155" s="911" t="s">
        <v>515</v>
      </c>
      <c r="C155" s="719" t="s">
        <v>516</v>
      </c>
      <c r="D155" s="537" t="s">
        <v>432</v>
      </c>
      <c r="E155" s="912" t="s">
        <v>300</v>
      </c>
      <c r="F155" s="719">
        <v>-6000</v>
      </c>
      <c r="G155" s="247">
        <v>27.34</v>
      </c>
      <c r="H155" s="248">
        <v>21.11</v>
      </c>
      <c r="I155" s="525">
        <f t="shared" si="18"/>
        <v>6.23</v>
      </c>
      <c r="J155" s="525">
        <f t="shared" si="19"/>
        <v>-37380</v>
      </c>
      <c r="K155" s="795">
        <f t="shared" si="20"/>
        <v>-3.7379999999999997E-2</v>
      </c>
      <c r="L155" s="247">
        <v>6.74</v>
      </c>
      <c r="M155" s="248">
        <v>6.74</v>
      </c>
      <c r="N155" s="525">
        <f t="shared" si="21"/>
        <v>0</v>
      </c>
      <c r="O155" s="525">
        <f t="shared" si="22"/>
        <v>0</v>
      </c>
      <c r="P155" s="797">
        <f t="shared" si="23"/>
        <v>0</v>
      </c>
      <c r="Q155" s="340"/>
    </row>
    <row r="156" spans="1:18" s="328" customFormat="1" ht="16.5">
      <c r="A156" s="497"/>
      <c r="B156" s="728"/>
      <c r="C156" s="355"/>
      <c r="D156" s="95"/>
      <c r="E156" s="355"/>
      <c r="F156" s="355"/>
      <c r="G156" s="247"/>
      <c r="H156" s="355"/>
      <c r="I156" s="355"/>
      <c r="J156" s="355"/>
      <c r="K156" s="770">
        <f>SUM(K103:K154)</f>
        <v>3.1939968700000008</v>
      </c>
      <c r="L156" s="247"/>
      <c r="M156" s="239"/>
      <c r="N156" s="239"/>
      <c r="O156" s="239"/>
      <c r="P156" s="770">
        <f>SUM(P103:P154)</f>
        <v>-0.16838005000000003</v>
      </c>
      <c r="Q156" s="717"/>
    </row>
    <row r="157" spans="1:18" s="328" customFormat="1" ht="15.75" thickBot="1">
      <c r="A157" s="437"/>
      <c r="B157" s="913"/>
      <c r="C157" s="358"/>
      <c r="D157" s="358"/>
      <c r="E157" s="358"/>
      <c r="F157" s="358"/>
      <c r="G157" s="330"/>
      <c r="H157" s="358"/>
      <c r="I157" s="358"/>
      <c r="J157" s="358"/>
      <c r="K157" s="914"/>
      <c r="L157" s="330"/>
      <c r="M157" s="544"/>
      <c r="N157" s="544"/>
      <c r="O157" s="544"/>
      <c r="P157" s="914"/>
      <c r="Q157" s="718"/>
    </row>
    <row r="158" spans="1:18" s="328" customFormat="1" ht="15" thickTop="1">
      <c r="K158" s="817"/>
      <c r="L158" s="480"/>
      <c r="M158" s="480"/>
      <c r="N158" s="480"/>
      <c r="O158" s="480"/>
      <c r="P158" s="817"/>
    </row>
    <row r="159" spans="1:18" s="328" customFormat="1">
      <c r="K159" s="493"/>
      <c r="P159" s="493"/>
      <c r="Q159" s="915" t="str">
        <f>NDPL!Q1</f>
        <v>JANUARY-2025</v>
      </c>
      <c r="R159" s="603"/>
    </row>
    <row r="160" spans="1:18" s="328" customFormat="1" ht="13.5" thickBot="1">
      <c r="K160" s="493"/>
      <c r="P160" s="493"/>
    </row>
    <row r="161" spans="1:17" s="328" customFormat="1" ht="44.25" customHeight="1">
      <c r="A161" s="916"/>
      <c r="B161" s="242" t="s">
        <v>134</v>
      </c>
      <c r="C161" s="400"/>
      <c r="D161" s="400"/>
      <c r="E161" s="400"/>
      <c r="F161" s="400"/>
      <c r="G161" s="400"/>
      <c r="H161" s="400"/>
      <c r="I161" s="400"/>
      <c r="J161" s="400"/>
      <c r="K161" s="658"/>
      <c r="L161" s="400"/>
      <c r="M161" s="400"/>
      <c r="N161" s="400"/>
      <c r="O161" s="400"/>
      <c r="P161" s="658"/>
      <c r="Q161" s="401"/>
    </row>
    <row r="162" spans="1:17" s="328" customFormat="1" ht="20.100000000000001" customHeight="1">
      <c r="A162" s="425"/>
      <c r="B162" s="204" t="s">
        <v>135</v>
      </c>
      <c r="C162" s="355"/>
      <c r="D162" s="355"/>
      <c r="E162" s="355"/>
      <c r="F162" s="355"/>
      <c r="G162" s="355"/>
      <c r="H162" s="355"/>
      <c r="I162" s="355"/>
      <c r="J162" s="355"/>
      <c r="K162" s="759"/>
      <c r="L162" s="355"/>
      <c r="M162" s="355"/>
      <c r="N162" s="355"/>
      <c r="O162" s="355"/>
      <c r="P162" s="759"/>
      <c r="Q162" s="402"/>
    </row>
    <row r="163" spans="1:17" s="328" customFormat="1" ht="20.100000000000001" customHeight="1">
      <c r="A163" s="425"/>
      <c r="B163" s="200" t="s">
        <v>222</v>
      </c>
      <c r="C163" s="355"/>
      <c r="D163" s="355"/>
      <c r="E163" s="355"/>
      <c r="F163" s="355"/>
      <c r="G163" s="355"/>
      <c r="H163" s="355"/>
      <c r="I163" s="355"/>
      <c r="J163" s="355"/>
      <c r="K163" s="763">
        <f>K65</f>
        <v>-13.0171502</v>
      </c>
      <c r="L163" s="69"/>
      <c r="M163" s="69"/>
      <c r="N163" s="69"/>
      <c r="O163" s="69"/>
      <c r="P163" s="763">
        <f>P65</f>
        <v>-1.4071451699999999</v>
      </c>
      <c r="Q163" s="402"/>
    </row>
    <row r="164" spans="1:17" s="328" customFormat="1" ht="20.100000000000001" customHeight="1">
      <c r="A164" s="425"/>
      <c r="B164" s="200" t="s">
        <v>223</v>
      </c>
      <c r="C164" s="355"/>
      <c r="D164" s="355"/>
      <c r="E164" s="355"/>
      <c r="F164" s="355"/>
      <c r="G164" s="355"/>
      <c r="H164" s="355"/>
      <c r="I164" s="355"/>
      <c r="J164" s="355"/>
      <c r="K164" s="763">
        <f>K156</f>
        <v>3.1939968700000008</v>
      </c>
      <c r="L164" s="69"/>
      <c r="M164" s="69"/>
      <c r="N164" s="69"/>
      <c r="O164" s="69"/>
      <c r="P164" s="763">
        <f>P156</f>
        <v>-0.16838005000000003</v>
      </c>
      <c r="Q164" s="402"/>
    </row>
    <row r="165" spans="1:17" s="328" customFormat="1" ht="20.100000000000001" customHeight="1">
      <c r="A165" s="425"/>
      <c r="B165" s="200" t="s">
        <v>136</v>
      </c>
      <c r="C165" s="355"/>
      <c r="D165" s="355"/>
      <c r="E165" s="355"/>
      <c r="F165" s="355"/>
      <c r="G165" s="355"/>
      <c r="H165" s="355"/>
      <c r="I165" s="355"/>
      <c r="J165" s="355"/>
      <c r="K165" s="763">
        <f>'ROHTAK ROAD'!K42</f>
        <v>0</v>
      </c>
      <c r="L165" s="69"/>
      <c r="M165" s="69"/>
      <c r="N165" s="69"/>
      <c r="O165" s="69"/>
      <c r="P165" s="763">
        <f>'ROHTAK ROAD'!P42</f>
        <v>0</v>
      </c>
      <c r="Q165" s="402"/>
    </row>
    <row r="166" spans="1:17" s="328" customFormat="1" ht="20.100000000000001" customHeight="1">
      <c r="A166" s="425"/>
      <c r="B166" s="200" t="s">
        <v>137</v>
      </c>
      <c r="C166" s="355"/>
      <c r="D166" s="355"/>
      <c r="E166" s="355"/>
      <c r="F166" s="355"/>
      <c r="G166" s="355"/>
      <c r="H166" s="355"/>
      <c r="I166" s="355"/>
      <c r="J166" s="355"/>
      <c r="K166" s="763">
        <f>SUM(K163:K165)</f>
        <v>-9.8231533299999985</v>
      </c>
      <c r="L166" s="69"/>
      <c r="M166" s="69"/>
      <c r="N166" s="69"/>
      <c r="O166" s="69"/>
      <c r="P166" s="763">
        <f>SUM(P163:P165)</f>
        <v>-1.5755252200000001</v>
      </c>
      <c r="Q166" s="402"/>
    </row>
    <row r="167" spans="1:17" s="328" customFormat="1" ht="20.100000000000001" customHeight="1">
      <c r="A167" s="425"/>
      <c r="B167" s="204" t="s">
        <v>138</v>
      </c>
      <c r="C167" s="355"/>
      <c r="D167" s="355"/>
      <c r="E167" s="355"/>
      <c r="F167" s="355"/>
      <c r="G167" s="355"/>
      <c r="H167" s="355"/>
      <c r="I167" s="355"/>
      <c r="J167" s="355"/>
      <c r="K167" s="763"/>
      <c r="L167" s="69"/>
      <c r="M167" s="69"/>
      <c r="N167" s="69"/>
      <c r="O167" s="69"/>
      <c r="P167" s="763"/>
      <c r="Q167" s="402"/>
    </row>
    <row r="168" spans="1:17" s="328" customFormat="1" ht="20.100000000000001" customHeight="1">
      <c r="A168" s="425"/>
      <c r="B168" s="200" t="s">
        <v>224</v>
      </c>
      <c r="C168" s="355"/>
      <c r="D168" s="355"/>
      <c r="E168" s="355"/>
      <c r="F168" s="355"/>
      <c r="G168" s="355"/>
      <c r="H168" s="355"/>
      <c r="I168" s="355"/>
      <c r="J168" s="355"/>
      <c r="K168" s="763">
        <f>K95</f>
        <v>-5.3150000000000004</v>
      </c>
      <c r="L168" s="69"/>
      <c r="M168" s="69"/>
      <c r="N168" s="69"/>
      <c r="O168" s="69"/>
      <c r="P168" s="763">
        <f>P95</f>
        <v>-1.2335</v>
      </c>
      <c r="Q168" s="402"/>
    </row>
    <row r="169" spans="1:17" s="328" customFormat="1" ht="20.100000000000001" customHeight="1" thickBot="1">
      <c r="A169" s="426"/>
      <c r="B169" s="243" t="s">
        <v>139</v>
      </c>
      <c r="C169" s="403"/>
      <c r="D169" s="403"/>
      <c r="E169" s="403"/>
      <c r="F169" s="403"/>
      <c r="G169" s="403"/>
      <c r="H169" s="403"/>
      <c r="I169" s="403"/>
      <c r="J169" s="403"/>
      <c r="K169" s="917">
        <f>SUM(K166:K168)</f>
        <v>-15.138153329999998</v>
      </c>
      <c r="L169" s="680"/>
      <c r="M169" s="680"/>
      <c r="N169" s="680"/>
      <c r="O169" s="680"/>
      <c r="P169" s="917">
        <f>SUM(P166:P168)</f>
        <v>-2.8090252200000001</v>
      </c>
      <c r="Q169" s="918"/>
    </row>
    <row r="170" spans="1:17" s="328" customFormat="1">
      <c r="A170" s="400"/>
      <c r="B170" s="400"/>
      <c r="C170" s="400"/>
      <c r="D170" s="400"/>
      <c r="E170" s="400"/>
      <c r="F170" s="400"/>
      <c r="G170" s="400"/>
      <c r="H170" s="400"/>
      <c r="I170" s="400"/>
      <c r="J170" s="400"/>
      <c r="K170" s="658"/>
      <c r="L170" s="400"/>
      <c r="M170" s="400"/>
      <c r="N170" s="400"/>
      <c r="O170" s="400"/>
      <c r="P170" s="658"/>
      <c r="Q170" s="400"/>
    </row>
    <row r="171" spans="1:17" s="328" customFormat="1">
      <c r="A171" s="355"/>
      <c r="B171" s="355"/>
      <c r="C171" s="355"/>
      <c r="D171" s="355"/>
      <c r="E171" s="355"/>
      <c r="F171" s="355"/>
      <c r="G171" s="355"/>
      <c r="H171" s="355"/>
      <c r="I171" s="355"/>
      <c r="J171" s="355"/>
      <c r="K171" s="759"/>
      <c r="L171" s="355"/>
      <c r="M171" s="355"/>
      <c r="N171" s="355"/>
      <c r="O171" s="355"/>
      <c r="P171" s="759"/>
      <c r="Q171" s="355"/>
    </row>
    <row r="172" spans="1:17" s="328" customFormat="1">
      <c r="A172" s="355"/>
      <c r="B172" s="355"/>
      <c r="C172" s="355"/>
      <c r="D172" s="355"/>
      <c r="E172" s="355"/>
      <c r="F172" s="355"/>
      <c r="G172" s="355"/>
      <c r="H172" s="355"/>
      <c r="I172" s="355"/>
      <c r="J172" s="355"/>
      <c r="K172" s="759"/>
      <c r="L172" s="355"/>
      <c r="M172" s="355"/>
      <c r="N172" s="355"/>
      <c r="O172" s="355"/>
      <c r="P172" s="759"/>
      <c r="Q172" s="355"/>
    </row>
    <row r="173" spans="1:17" s="328" customFormat="1" ht="13.5" thickBot="1">
      <c r="A173" s="403"/>
      <c r="B173" s="403"/>
      <c r="C173" s="403"/>
      <c r="D173" s="403"/>
      <c r="E173" s="403"/>
      <c r="F173" s="403"/>
      <c r="G173" s="403"/>
      <c r="H173" s="403"/>
      <c r="I173" s="403"/>
      <c r="J173" s="403"/>
      <c r="K173" s="764"/>
      <c r="L173" s="403"/>
      <c r="M173" s="403"/>
      <c r="N173" s="403"/>
      <c r="O173" s="403"/>
      <c r="P173" s="764"/>
      <c r="Q173" s="403"/>
    </row>
    <row r="174" spans="1:17" s="328" customFormat="1">
      <c r="A174" s="405"/>
      <c r="B174" s="406"/>
      <c r="C174" s="406"/>
      <c r="D174" s="406"/>
      <c r="E174" s="406"/>
      <c r="F174" s="406"/>
      <c r="G174" s="406"/>
      <c r="H174" s="400"/>
      <c r="I174" s="400"/>
      <c r="J174" s="400"/>
      <c r="K174" s="658"/>
      <c r="L174" s="400"/>
      <c r="M174" s="400"/>
      <c r="N174" s="400"/>
      <c r="O174" s="400"/>
      <c r="P174" s="658"/>
      <c r="Q174" s="401"/>
    </row>
    <row r="175" spans="1:17" s="328" customFormat="1" ht="23.25">
      <c r="A175" s="407" t="s">
        <v>282</v>
      </c>
      <c r="B175" s="408"/>
      <c r="C175" s="408"/>
      <c r="D175" s="408"/>
      <c r="E175" s="408"/>
      <c r="F175" s="408"/>
      <c r="G175" s="408"/>
      <c r="H175" s="355"/>
      <c r="I175" s="355"/>
      <c r="J175" s="355"/>
      <c r="K175" s="759"/>
      <c r="L175" s="355"/>
      <c r="M175" s="355"/>
      <c r="N175" s="355"/>
      <c r="O175" s="355"/>
      <c r="P175" s="759"/>
      <c r="Q175" s="402"/>
    </row>
    <row r="176" spans="1:17" s="328" customFormat="1">
      <c r="A176" s="409"/>
      <c r="B176" s="408"/>
      <c r="C176" s="408"/>
      <c r="D176" s="408"/>
      <c r="E176" s="408"/>
      <c r="F176" s="408"/>
      <c r="G176" s="408"/>
      <c r="H176" s="355"/>
      <c r="I176" s="355"/>
      <c r="J176" s="355"/>
      <c r="K176" s="759"/>
      <c r="L176" s="355"/>
      <c r="M176" s="355"/>
      <c r="N176" s="355"/>
      <c r="O176" s="355"/>
      <c r="P176" s="759"/>
      <c r="Q176" s="402"/>
    </row>
    <row r="177" spans="1:17" s="328" customFormat="1">
      <c r="A177" s="410"/>
      <c r="B177" s="411"/>
      <c r="C177" s="411"/>
      <c r="D177" s="411"/>
      <c r="E177" s="411"/>
      <c r="F177" s="411"/>
      <c r="G177" s="411"/>
      <c r="H177" s="355"/>
      <c r="I177" s="355"/>
      <c r="J177" s="355"/>
      <c r="K177" s="919" t="s">
        <v>294</v>
      </c>
      <c r="L177" s="355"/>
      <c r="M177" s="355"/>
      <c r="N177" s="355"/>
      <c r="O177" s="355"/>
      <c r="P177" s="919" t="s">
        <v>295</v>
      </c>
      <c r="Q177" s="402"/>
    </row>
    <row r="178" spans="1:17" s="328" customFormat="1">
      <c r="A178" s="412"/>
      <c r="B178" s="75"/>
      <c r="C178" s="75"/>
      <c r="D178" s="75"/>
      <c r="E178" s="75"/>
      <c r="F178" s="75"/>
      <c r="G178" s="75"/>
      <c r="H178" s="355"/>
      <c r="I178" s="355"/>
      <c r="J178" s="355"/>
      <c r="K178" s="759"/>
      <c r="L178" s="355"/>
      <c r="M178" s="355"/>
      <c r="N178" s="355"/>
      <c r="O178" s="355"/>
      <c r="P178" s="759"/>
      <c r="Q178" s="402"/>
    </row>
    <row r="179" spans="1:17" s="328" customFormat="1">
      <c r="A179" s="412"/>
      <c r="B179" s="75"/>
      <c r="C179" s="75"/>
      <c r="D179" s="75"/>
      <c r="E179" s="75"/>
      <c r="F179" s="75"/>
      <c r="G179" s="75"/>
      <c r="H179" s="355"/>
      <c r="I179" s="355"/>
      <c r="J179" s="355"/>
      <c r="K179" s="759"/>
      <c r="L179" s="355"/>
      <c r="M179" s="355"/>
      <c r="N179" s="355"/>
      <c r="O179" s="355"/>
      <c r="P179" s="759"/>
      <c r="Q179" s="402"/>
    </row>
    <row r="180" spans="1:17" s="328" customFormat="1" ht="18">
      <c r="A180" s="413" t="s">
        <v>285</v>
      </c>
      <c r="B180" s="414"/>
      <c r="C180" s="414"/>
      <c r="D180" s="415"/>
      <c r="E180" s="415"/>
      <c r="F180" s="416"/>
      <c r="G180" s="415"/>
      <c r="H180" s="355"/>
      <c r="I180" s="355"/>
      <c r="J180" s="355"/>
      <c r="K180" s="920">
        <f>K169</f>
        <v>-15.138153329999998</v>
      </c>
      <c r="L180" s="415" t="s">
        <v>283</v>
      </c>
      <c r="M180" s="355"/>
      <c r="N180" s="355"/>
      <c r="O180" s="355"/>
      <c r="P180" s="920">
        <f>P169</f>
        <v>-2.8090252200000001</v>
      </c>
      <c r="Q180" s="418" t="s">
        <v>283</v>
      </c>
    </row>
    <row r="181" spans="1:17" s="328" customFormat="1" ht="18">
      <c r="A181" s="419"/>
      <c r="B181" s="420"/>
      <c r="C181" s="420"/>
      <c r="D181" s="408"/>
      <c r="E181" s="408"/>
      <c r="F181" s="421"/>
      <c r="G181" s="408"/>
      <c r="H181" s="355"/>
      <c r="I181" s="355"/>
      <c r="J181" s="355"/>
      <c r="K181" s="920"/>
      <c r="L181" s="408"/>
      <c r="M181" s="355"/>
      <c r="N181" s="355"/>
      <c r="O181" s="355"/>
      <c r="P181" s="920"/>
      <c r="Q181" s="422"/>
    </row>
    <row r="182" spans="1:17" s="328" customFormat="1" ht="18">
      <c r="A182" s="423" t="s">
        <v>284</v>
      </c>
      <c r="B182" s="34"/>
      <c r="C182" s="34"/>
      <c r="D182" s="408"/>
      <c r="E182" s="408"/>
      <c r="F182" s="424"/>
      <c r="G182" s="415"/>
      <c r="H182" s="355"/>
      <c r="I182" s="355"/>
      <c r="J182" s="355"/>
      <c r="K182" s="920">
        <f>'STEPPED UP GENCO'!K73</f>
        <v>2.8636256550000003</v>
      </c>
      <c r="L182" s="415" t="s">
        <v>283</v>
      </c>
      <c r="M182" s="355"/>
      <c r="N182" s="355"/>
      <c r="O182" s="355"/>
      <c r="P182" s="920">
        <f>'STEPPED UP GENCO'!P73</f>
        <v>2.2493039999999857E-2</v>
      </c>
      <c r="Q182" s="418" t="s">
        <v>283</v>
      </c>
    </row>
    <row r="183" spans="1:17" s="328" customFormat="1">
      <c r="A183" s="425"/>
      <c r="B183" s="355"/>
      <c r="C183" s="355"/>
      <c r="D183" s="355"/>
      <c r="E183" s="355"/>
      <c r="F183" s="355"/>
      <c r="G183" s="355"/>
      <c r="H183" s="355"/>
      <c r="I183" s="355"/>
      <c r="J183" s="355"/>
      <c r="K183" s="759"/>
      <c r="L183" s="355"/>
      <c r="M183" s="355"/>
      <c r="N183" s="355"/>
      <c r="O183" s="355"/>
      <c r="P183" s="759"/>
      <c r="Q183" s="402"/>
    </row>
    <row r="184" spans="1:17" s="328" customFormat="1">
      <c r="A184" s="425"/>
      <c r="B184" s="355"/>
      <c r="C184" s="355"/>
      <c r="D184" s="355"/>
      <c r="E184" s="355"/>
      <c r="F184" s="355"/>
      <c r="G184" s="355"/>
      <c r="H184" s="355"/>
      <c r="I184" s="355"/>
      <c r="J184" s="355"/>
      <c r="K184" s="759"/>
      <c r="L184" s="355"/>
      <c r="M184" s="355"/>
      <c r="N184" s="355"/>
      <c r="O184" s="355"/>
      <c r="P184" s="759"/>
      <c r="Q184" s="402"/>
    </row>
    <row r="185" spans="1:17" s="328" customFormat="1">
      <c r="A185" s="425"/>
      <c r="B185" s="355"/>
      <c r="C185" s="355"/>
      <c r="D185" s="355"/>
      <c r="E185" s="355"/>
      <c r="F185" s="355"/>
      <c r="G185" s="355"/>
      <c r="H185" s="355"/>
      <c r="I185" s="355"/>
      <c r="J185" s="355"/>
      <c r="K185" s="759"/>
      <c r="L185" s="355"/>
      <c r="M185" s="355"/>
      <c r="N185" s="355"/>
      <c r="O185" s="355"/>
      <c r="P185" s="759"/>
      <c r="Q185" s="402"/>
    </row>
    <row r="186" spans="1:17" s="328" customFormat="1" ht="20.25">
      <c r="A186" s="425"/>
      <c r="B186" s="355"/>
      <c r="C186" s="355"/>
      <c r="D186" s="355"/>
      <c r="E186" s="355"/>
      <c r="F186" s="355"/>
      <c r="G186" s="355"/>
      <c r="H186" s="414"/>
      <c r="I186" s="414"/>
      <c r="J186" s="951" t="s">
        <v>286</v>
      </c>
      <c r="K186" s="952">
        <f>SUM(K180:K185)</f>
        <v>-12.274527674999998</v>
      </c>
      <c r="L186" s="951" t="s">
        <v>283</v>
      </c>
      <c r="M186" s="75"/>
      <c r="N186" s="355"/>
      <c r="O186" s="355"/>
      <c r="P186" s="952">
        <f>SUM(P180:P185)</f>
        <v>-2.78653218</v>
      </c>
      <c r="Q186" s="953" t="s">
        <v>283</v>
      </c>
    </row>
    <row r="187" spans="1:17" s="328" customFormat="1" ht="13.5" thickBot="1">
      <c r="A187" s="426"/>
      <c r="B187" s="403"/>
      <c r="C187" s="403"/>
      <c r="D187" s="403"/>
      <c r="E187" s="403"/>
      <c r="F187" s="403"/>
      <c r="G187" s="403"/>
      <c r="H187" s="403"/>
      <c r="I187" s="403"/>
      <c r="J187" s="403"/>
      <c r="K187" s="764"/>
      <c r="L187" s="403"/>
      <c r="M187" s="403"/>
      <c r="N187" s="403"/>
      <c r="O187" s="403"/>
      <c r="P187" s="764"/>
      <c r="Q187" s="404"/>
    </row>
    <row r="188" spans="1:17" s="328" customFormat="1">
      <c r="K188" s="493"/>
      <c r="P188" s="493"/>
    </row>
  </sheetData>
  <mergeCells count="1">
    <mergeCell ref="A149:B149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5" max="16383" man="1"/>
    <brk id="97" max="16383" man="1"/>
    <brk id="157" max="16383" man="1"/>
  </rowBreaks>
  <colBreaks count="1" manualBreakCount="1">
    <brk id="1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85"/>
  <sheetViews>
    <sheetView view="pageBreakPreview" topLeftCell="C52" zoomScale="85" zoomScaleNormal="70" zoomScaleSheetLayoutView="85" zoomScalePageLayoutView="50" workbookViewId="0">
      <selection activeCell="AC43" sqref="AC43"/>
    </sheetView>
  </sheetViews>
  <sheetFormatPr defaultRowHeight="12.75"/>
  <cols>
    <col min="1" max="1" width="5.140625" style="328" customWidth="1"/>
    <col min="2" max="2" width="23.85546875" style="328" customWidth="1"/>
    <col min="3" max="3" width="11.28515625" style="328" customWidth="1"/>
    <col min="4" max="4" width="9.140625" style="328"/>
    <col min="5" max="5" width="14.42578125" style="328" customWidth="1"/>
    <col min="6" max="6" width="8.85546875" style="328" customWidth="1"/>
    <col min="7" max="7" width="12.85546875" style="328" customWidth="1"/>
    <col min="8" max="8" width="13" style="328" customWidth="1"/>
    <col min="9" max="9" width="12.42578125" style="328" customWidth="1"/>
    <col min="10" max="10" width="12.28515625" style="328" customWidth="1"/>
    <col min="11" max="11" width="16.5703125" style="493" customWidth="1"/>
    <col min="12" max="12" width="12.85546875" style="328" customWidth="1"/>
    <col min="13" max="13" width="13.28515625" style="328" customWidth="1"/>
    <col min="14" max="14" width="11.42578125" style="328" customWidth="1"/>
    <col min="15" max="15" width="13.140625" style="328" customWidth="1"/>
    <col min="16" max="16" width="17.140625" style="493" customWidth="1"/>
    <col min="17" max="17" width="18.42578125" style="328" customWidth="1"/>
    <col min="18" max="18" width="5.28515625" style="328" customWidth="1"/>
    <col min="19" max="19" width="1.5703125" style="328" hidden="1" customWidth="1"/>
    <col min="20" max="20" width="9.140625" style="328" hidden="1" customWidth="1"/>
    <col min="21" max="21" width="4.28515625" style="328" hidden="1" customWidth="1"/>
    <col min="22" max="22" width="4" style="328" hidden="1" customWidth="1"/>
    <col min="23" max="23" width="3.85546875" style="328" hidden="1" customWidth="1"/>
    <col min="24" max="16384" width="9.140625" style="328"/>
  </cols>
  <sheetData>
    <row r="1" spans="1:17" ht="26.25">
      <c r="A1" s="1" t="s">
        <v>210</v>
      </c>
      <c r="Q1" s="366" t="str">
        <f>NDPL!Q1</f>
        <v>JANUARY-2025</v>
      </c>
    </row>
    <row r="2" spans="1:17" ht="18.75" customHeight="1">
      <c r="A2" s="63" t="s">
        <v>211</v>
      </c>
    </row>
    <row r="3" spans="1:17" ht="23.25">
      <c r="A3" s="141" t="s">
        <v>190</v>
      </c>
    </row>
    <row r="4" spans="1:17" ht="24" thickBot="1">
      <c r="A4" s="290" t="s">
        <v>191</v>
      </c>
      <c r="G4" s="355"/>
      <c r="H4" s="355"/>
      <c r="I4" s="35" t="s">
        <v>347</v>
      </c>
      <c r="J4" s="355"/>
      <c r="K4" s="759"/>
      <c r="L4" s="355"/>
      <c r="M4" s="355"/>
      <c r="N4" s="35" t="s">
        <v>348</v>
      </c>
      <c r="O4" s="355"/>
      <c r="P4" s="759"/>
    </row>
    <row r="5" spans="1:17" ht="62.25" customHeight="1" thickTop="1" thickBot="1">
      <c r="A5" s="368" t="s">
        <v>8</v>
      </c>
      <c r="B5" s="369" t="s">
        <v>9</v>
      </c>
      <c r="C5" s="370" t="s">
        <v>1</v>
      </c>
      <c r="D5" s="370" t="s">
        <v>2</v>
      </c>
      <c r="E5" s="370" t="s">
        <v>3</v>
      </c>
      <c r="F5" s="370" t="s">
        <v>10</v>
      </c>
      <c r="G5" s="368" t="str">
        <f>NDPL!G5</f>
        <v>FINAL READING 31/01/2025</v>
      </c>
      <c r="H5" s="370" t="str">
        <f>NDPL!H5</f>
        <v>INTIAL READING 01/01/2025</v>
      </c>
      <c r="I5" s="370" t="s">
        <v>4</v>
      </c>
      <c r="J5" s="370" t="s">
        <v>5</v>
      </c>
      <c r="K5" s="769" t="s">
        <v>6</v>
      </c>
      <c r="L5" s="368" t="str">
        <f>NDPL!G5</f>
        <v>FINAL READING 31/01/2025</v>
      </c>
      <c r="M5" s="370" t="str">
        <f>NDPL!H5</f>
        <v>INTIAL READING 01/01/2025</v>
      </c>
      <c r="N5" s="370" t="s">
        <v>4</v>
      </c>
      <c r="O5" s="370" t="s">
        <v>5</v>
      </c>
      <c r="P5" s="769" t="s">
        <v>6</v>
      </c>
      <c r="Q5" s="371" t="s">
        <v>266</v>
      </c>
    </row>
    <row r="6" spans="1:17" ht="14.25" thickTop="1" thickBot="1"/>
    <row r="7" spans="1:17" ht="18" customHeight="1" thickTop="1">
      <c r="A7" s="119"/>
      <c r="B7" s="120" t="s">
        <v>177</v>
      </c>
      <c r="C7" s="121"/>
      <c r="D7" s="121"/>
      <c r="E7" s="121"/>
      <c r="F7" s="121"/>
      <c r="G7" s="46"/>
      <c r="H7" s="449"/>
      <c r="I7" s="450"/>
      <c r="J7" s="450"/>
      <c r="K7" s="798"/>
      <c r="L7" s="451"/>
      <c r="M7" s="449"/>
      <c r="N7" s="449"/>
      <c r="O7" s="449"/>
      <c r="P7" s="813"/>
      <c r="Q7" s="390"/>
    </row>
    <row r="8" spans="1:17" ht="18" customHeight="1">
      <c r="A8" s="122"/>
      <c r="B8" s="123" t="s">
        <v>102</v>
      </c>
      <c r="C8" s="124"/>
      <c r="D8" s="125"/>
      <c r="E8" s="126"/>
      <c r="F8" s="127"/>
      <c r="G8" s="50"/>
      <c r="H8" s="452"/>
      <c r="I8" s="310"/>
      <c r="J8" s="310"/>
      <c r="K8" s="799"/>
      <c r="L8" s="453"/>
      <c r="M8" s="452"/>
      <c r="N8" s="292"/>
      <c r="O8" s="292"/>
      <c r="P8" s="801"/>
      <c r="Q8" s="332"/>
    </row>
    <row r="9" spans="1:17" ht="16.5">
      <c r="A9" s="122">
        <v>1</v>
      </c>
      <c r="B9" s="123" t="s">
        <v>103</v>
      </c>
      <c r="C9" s="124">
        <v>4865107</v>
      </c>
      <c r="D9" s="128" t="s">
        <v>12</v>
      </c>
      <c r="E9" s="182" t="s">
        <v>300</v>
      </c>
      <c r="F9" s="129">
        <v>266.67</v>
      </c>
      <c r="G9" s="247">
        <v>998449</v>
      </c>
      <c r="H9" s="248">
        <v>998862</v>
      </c>
      <c r="I9" s="234">
        <f>G9-H9</f>
        <v>-413</v>
      </c>
      <c r="J9" s="234">
        <f>$F9*I9</f>
        <v>-110134.71</v>
      </c>
      <c r="K9" s="757">
        <f>J9/1000000</f>
        <v>-0.11013471000000001</v>
      </c>
      <c r="L9" s="247">
        <v>883</v>
      </c>
      <c r="M9" s="248">
        <v>883</v>
      </c>
      <c r="N9" s="234">
        <f>L9-M9</f>
        <v>0</v>
      </c>
      <c r="O9" s="234">
        <f>$F9*N9</f>
        <v>0</v>
      </c>
      <c r="P9" s="757">
        <f>O9/1000000</f>
        <v>0</v>
      </c>
      <c r="Q9" s="352"/>
    </row>
    <row r="10" spans="1:17" ht="18" customHeight="1">
      <c r="A10" s="122">
        <v>2</v>
      </c>
      <c r="B10" s="123" t="s">
        <v>104</v>
      </c>
      <c r="C10" s="124">
        <v>4865150</v>
      </c>
      <c r="D10" s="128" t="s">
        <v>12</v>
      </c>
      <c r="E10" s="182" t="s">
        <v>300</v>
      </c>
      <c r="F10" s="129">
        <v>100</v>
      </c>
      <c r="G10" s="247">
        <v>16719</v>
      </c>
      <c r="H10" s="248">
        <v>17110</v>
      </c>
      <c r="I10" s="310">
        <f>G10-H10</f>
        <v>-391</v>
      </c>
      <c r="J10" s="310">
        <f>$F10*I10</f>
        <v>-39100</v>
      </c>
      <c r="K10" s="799">
        <f>J10/1000000</f>
        <v>-3.9100000000000003E-2</v>
      </c>
      <c r="L10" s="247">
        <v>866</v>
      </c>
      <c r="M10" s="248">
        <v>866</v>
      </c>
      <c r="N10" s="309">
        <f>L10-M10</f>
        <v>0</v>
      </c>
      <c r="O10" s="309">
        <f>$F10*N10</f>
        <v>0</v>
      </c>
      <c r="P10" s="803">
        <f>O10/1000000</f>
        <v>0</v>
      </c>
      <c r="Q10" s="332"/>
    </row>
    <row r="11" spans="1:17" ht="18">
      <c r="A11" s="122">
        <v>3</v>
      </c>
      <c r="B11" s="123" t="s">
        <v>105</v>
      </c>
      <c r="C11" s="124">
        <v>4865136</v>
      </c>
      <c r="D11" s="128" t="s">
        <v>12</v>
      </c>
      <c r="E11" s="182" t="s">
        <v>300</v>
      </c>
      <c r="F11" s="129">
        <v>200</v>
      </c>
      <c r="G11" s="247">
        <v>963044</v>
      </c>
      <c r="H11" s="248">
        <v>963976</v>
      </c>
      <c r="I11" s="310">
        <f t="shared" ref="I11:I18" si="0">G11-H11</f>
        <v>-932</v>
      </c>
      <c r="J11" s="310">
        <f t="shared" ref="J11:J17" si="1">$F11*I11</f>
        <v>-186400</v>
      </c>
      <c r="K11" s="799">
        <f t="shared" ref="K11:K17" si="2">J11/1000000</f>
        <v>-0.18640000000000001</v>
      </c>
      <c r="L11" s="247">
        <v>260</v>
      </c>
      <c r="M11" s="248">
        <v>260</v>
      </c>
      <c r="N11" s="310">
        <f t="shared" ref="N11:N18" si="3">L11-M11</f>
        <v>0</v>
      </c>
      <c r="O11" s="310">
        <f t="shared" ref="O11:O17" si="4">$F11*N11</f>
        <v>0</v>
      </c>
      <c r="P11" s="799">
        <f t="shared" ref="P11:P17" si="5">O11/1000000</f>
        <v>0</v>
      </c>
      <c r="Q11" s="454"/>
    </row>
    <row r="12" spans="1:17" ht="18">
      <c r="A12" s="122">
        <v>4</v>
      </c>
      <c r="B12" s="123" t="s">
        <v>106</v>
      </c>
      <c r="C12" s="124">
        <v>4865172</v>
      </c>
      <c r="D12" s="128" t="s">
        <v>12</v>
      </c>
      <c r="E12" s="182" t="s">
        <v>300</v>
      </c>
      <c r="F12" s="129">
        <v>1000</v>
      </c>
      <c r="G12" s="247">
        <v>999699</v>
      </c>
      <c r="H12" s="248">
        <v>999788</v>
      </c>
      <c r="I12" s="310">
        <f>G12-H12</f>
        <v>-89</v>
      </c>
      <c r="J12" s="310">
        <f>$F12*I12</f>
        <v>-89000</v>
      </c>
      <c r="K12" s="799">
        <f>J12/1000000</f>
        <v>-8.8999999999999996E-2</v>
      </c>
      <c r="L12" s="247">
        <v>999992</v>
      </c>
      <c r="M12" s="248">
        <v>999992</v>
      </c>
      <c r="N12" s="309">
        <f>L12-M12</f>
        <v>0</v>
      </c>
      <c r="O12" s="309">
        <f>$F12*N12</f>
        <v>0</v>
      </c>
      <c r="P12" s="803">
        <f>O12/1000000</f>
        <v>0</v>
      </c>
      <c r="Q12" s="571"/>
    </row>
    <row r="13" spans="1:17" ht="18" customHeight="1">
      <c r="A13" s="122">
        <v>5</v>
      </c>
      <c r="B13" s="123" t="s">
        <v>107</v>
      </c>
      <c r="C13" s="124">
        <v>4865010</v>
      </c>
      <c r="D13" s="128" t="s">
        <v>12</v>
      </c>
      <c r="E13" s="182" t="s">
        <v>300</v>
      </c>
      <c r="F13" s="129">
        <v>800</v>
      </c>
      <c r="G13" s="247">
        <v>999578</v>
      </c>
      <c r="H13" s="248">
        <v>999667</v>
      </c>
      <c r="I13" s="310">
        <f>G13-H13</f>
        <v>-89</v>
      </c>
      <c r="J13" s="310">
        <f>$F13*I13</f>
        <v>-71200</v>
      </c>
      <c r="K13" s="799">
        <f>J13/1000000</f>
        <v>-7.1199999999999999E-2</v>
      </c>
      <c r="L13" s="247">
        <v>2376</v>
      </c>
      <c r="M13" s="248">
        <v>2376</v>
      </c>
      <c r="N13" s="309">
        <f>L13-M13</f>
        <v>0</v>
      </c>
      <c r="O13" s="309">
        <f>$F13*N13</f>
        <v>0</v>
      </c>
      <c r="P13" s="803">
        <f>O13/1000000</f>
        <v>0</v>
      </c>
      <c r="Q13" s="690"/>
    </row>
    <row r="14" spans="1:17" ht="15.75" customHeight="1">
      <c r="A14" s="122">
        <v>6</v>
      </c>
      <c r="B14" s="123" t="s">
        <v>323</v>
      </c>
      <c r="C14" s="124">
        <v>4865004</v>
      </c>
      <c r="D14" s="128" t="s">
        <v>12</v>
      </c>
      <c r="E14" s="182" t="s">
        <v>300</v>
      </c>
      <c r="F14" s="129">
        <v>800</v>
      </c>
      <c r="G14" s="247">
        <v>540</v>
      </c>
      <c r="H14" s="248">
        <v>688</v>
      </c>
      <c r="I14" s="310">
        <f t="shared" si="0"/>
        <v>-148</v>
      </c>
      <c r="J14" s="310">
        <f t="shared" si="1"/>
        <v>-118400</v>
      </c>
      <c r="K14" s="799">
        <f t="shared" si="2"/>
        <v>-0.11840000000000001</v>
      </c>
      <c r="L14" s="247">
        <v>3256</v>
      </c>
      <c r="M14" s="248">
        <v>3256</v>
      </c>
      <c r="N14" s="309">
        <f t="shared" si="3"/>
        <v>0</v>
      </c>
      <c r="O14" s="309">
        <f t="shared" si="4"/>
        <v>0</v>
      </c>
      <c r="P14" s="803">
        <f t="shared" si="5"/>
        <v>0</v>
      </c>
      <c r="Q14" s="352"/>
    </row>
    <row r="15" spans="1:17" ht="18" customHeight="1">
      <c r="A15" s="122">
        <v>7</v>
      </c>
      <c r="B15" s="264" t="s">
        <v>345</v>
      </c>
      <c r="C15" s="267">
        <v>4865050</v>
      </c>
      <c r="D15" s="128" t="s">
        <v>12</v>
      </c>
      <c r="E15" s="182" t="s">
        <v>300</v>
      </c>
      <c r="F15" s="272">
        <v>800</v>
      </c>
      <c r="G15" s="247">
        <v>982119</v>
      </c>
      <c r="H15" s="248">
        <v>982119</v>
      </c>
      <c r="I15" s="310">
        <f t="shared" si="0"/>
        <v>0</v>
      </c>
      <c r="J15" s="310">
        <f>$F15*I15</f>
        <v>0</v>
      </c>
      <c r="K15" s="799">
        <f>J15/1000000</f>
        <v>0</v>
      </c>
      <c r="L15" s="247">
        <v>998603</v>
      </c>
      <c r="M15" s="248">
        <v>998603</v>
      </c>
      <c r="N15" s="309">
        <f t="shared" si="3"/>
        <v>0</v>
      </c>
      <c r="O15" s="309">
        <f>$F15*N15</f>
        <v>0</v>
      </c>
      <c r="P15" s="803">
        <f>O15/1000000</f>
        <v>0</v>
      </c>
      <c r="Q15" s="332"/>
    </row>
    <row r="16" spans="1:17" ht="18" customHeight="1">
      <c r="A16" s="122">
        <v>8</v>
      </c>
      <c r="B16" s="264" t="s">
        <v>344</v>
      </c>
      <c r="C16" s="267">
        <v>4864998</v>
      </c>
      <c r="D16" s="128" t="s">
        <v>12</v>
      </c>
      <c r="E16" s="182" t="s">
        <v>300</v>
      </c>
      <c r="F16" s="272">
        <v>800</v>
      </c>
      <c r="G16" s="247">
        <v>950267</v>
      </c>
      <c r="H16" s="248">
        <v>950267</v>
      </c>
      <c r="I16" s="310">
        <f t="shared" si="0"/>
        <v>0</v>
      </c>
      <c r="J16" s="310">
        <f t="shared" si="1"/>
        <v>0</v>
      </c>
      <c r="K16" s="799">
        <f t="shared" si="2"/>
        <v>0</v>
      </c>
      <c r="L16" s="247">
        <v>979419</v>
      </c>
      <c r="M16" s="248">
        <v>979419</v>
      </c>
      <c r="N16" s="309">
        <f t="shared" si="3"/>
        <v>0</v>
      </c>
      <c r="O16" s="309">
        <f t="shared" si="4"/>
        <v>0</v>
      </c>
      <c r="P16" s="803">
        <f t="shared" si="5"/>
        <v>0</v>
      </c>
      <c r="Q16" s="332"/>
    </row>
    <row r="17" spans="1:25" ht="18" customHeight="1">
      <c r="A17" s="122">
        <v>9</v>
      </c>
      <c r="B17" s="264" t="s">
        <v>338</v>
      </c>
      <c r="C17" s="267">
        <v>4864993</v>
      </c>
      <c r="D17" s="128" t="s">
        <v>12</v>
      </c>
      <c r="E17" s="182" t="s">
        <v>300</v>
      </c>
      <c r="F17" s="272">
        <v>800</v>
      </c>
      <c r="G17" s="247">
        <v>929441</v>
      </c>
      <c r="H17" s="248">
        <v>930809</v>
      </c>
      <c r="I17" s="310">
        <f t="shared" si="0"/>
        <v>-1368</v>
      </c>
      <c r="J17" s="310">
        <f t="shared" si="1"/>
        <v>-1094400</v>
      </c>
      <c r="K17" s="799">
        <f t="shared" si="2"/>
        <v>-1.0944</v>
      </c>
      <c r="L17" s="247">
        <v>986415</v>
      </c>
      <c r="M17" s="248">
        <v>986415</v>
      </c>
      <c r="N17" s="309">
        <f t="shared" si="3"/>
        <v>0</v>
      </c>
      <c r="O17" s="309">
        <f t="shared" si="4"/>
        <v>0</v>
      </c>
      <c r="P17" s="803">
        <f t="shared" si="5"/>
        <v>0</v>
      </c>
      <c r="Q17" s="353"/>
    </row>
    <row r="18" spans="1:25" ht="15.75" customHeight="1">
      <c r="A18" s="122">
        <v>10</v>
      </c>
      <c r="B18" s="264" t="s">
        <v>379</v>
      </c>
      <c r="C18" s="267">
        <v>5128403</v>
      </c>
      <c r="D18" s="128" t="s">
        <v>12</v>
      </c>
      <c r="E18" s="182" t="s">
        <v>300</v>
      </c>
      <c r="F18" s="272">
        <v>2000</v>
      </c>
      <c r="G18" s="247">
        <v>999737</v>
      </c>
      <c r="H18" s="248">
        <v>999879</v>
      </c>
      <c r="I18" s="199">
        <f t="shared" si="0"/>
        <v>-142</v>
      </c>
      <c r="J18" s="199">
        <f>$F18*I18</f>
        <v>-284000</v>
      </c>
      <c r="K18" s="786">
        <f>J18/1000000</f>
        <v>-0.28399999999999997</v>
      </c>
      <c r="L18" s="247">
        <v>999994</v>
      </c>
      <c r="M18" s="248">
        <v>999996</v>
      </c>
      <c r="N18" s="248">
        <f t="shared" si="3"/>
        <v>-2</v>
      </c>
      <c r="O18" s="248">
        <f>$F18*N18</f>
        <v>-4000</v>
      </c>
      <c r="P18" s="755">
        <f>O18/1000000</f>
        <v>-4.0000000000000001E-3</v>
      </c>
      <c r="Q18" s="353"/>
    </row>
    <row r="19" spans="1:25" ht="15.75" customHeight="1">
      <c r="A19" s="122"/>
      <c r="B19" s="264"/>
      <c r="C19" s="267"/>
      <c r="D19" s="128"/>
      <c r="E19" s="182"/>
      <c r="F19" s="272"/>
      <c r="G19" s="247"/>
      <c r="H19" s="248"/>
      <c r="I19" s="199"/>
      <c r="J19" s="199"/>
      <c r="K19" s="786"/>
      <c r="L19" s="247"/>
      <c r="M19" s="248"/>
      <c r="N19" s="248"/>
      <c r="O19" s="248"/>
      <c r="P19" s="755"/>
      <c r="Q19" s="353"/>
    </row>
    <row r="20" spans="1:25" ht="18" customHeight="1">
      <c r="A20" s="122"/>
      <c r="B20" s="130" t="s">
        <v>329</v>
      </c>
      <c r="C20" s="124"/>
      <c r="D20" s="128"/>
      <c r="E20" s="182"/>
      <c r="F20" s="129"/>
      <c r="G20" s="247"/>
      <c r="H20" s="248"/>
      <c r="I20" s="310"/>
      <c r="J20" s="310"/>
      <c r="K20" s="799"/>
      <c r="L20" s="247"/>
      <c r="M20" s="248"/>
      <c r="N20" s="309"/>
      <c r="O20" s="309"/>
      <c r="P20" s="803"/>
      <c r="Q20" s="332"/>
    </row>
    <row r="21" spans="1:25" ht="18" customHeight="1">
      <c r="A21" s="122">
        <v>11</v>
      </c>
      <c r="B21" s="123" t="s">
        <v>178</v>
      </c>
      <c r="C21" s="124">
        <v>4865161</v>
      </c>
      <c r="D21" s="125" t="s">
        <v>12</v>
      </c>
      <c r="E21" s="182" t="s">
        <v>300</v>
      </c>
      <c r="F21" s="129">
        <v>50</v>
      </c>
      <c r="G21" s="247">
        <v>946263</v>
      </c>
      <c r="H21" s="248">
        <v>947609</v>
      </c>
      <c r="I21" s="310">
        <f t="shared" ref="I21:I26" si="6">G21-H21</f>
        <v>-1346</v>
      </c>
      <c r="J21" s="310">
        <f t="shared" ref="J21:J26" si="7">$F21*I21</f>
        <v>-67300</v>
      </c>
      <c r="K21" s="799">
        <f t="shared" ref="K21:K26" si="8">J21/1000000</f>
        <v>-6.7299999999999999E-2</v>
      </c>
      <c r="L21" s="247">
        <v>28472</v>
      </c>
      <c r="M21" s="248">
        <v>28544</v>
      </c>
      <c r="N21" s="309">
        <f t="shared" ref="N21:N26" si="9">L21-M21</f>
        <v>-72</v>
      </c>
      <c r="O21" s="309">
        <f t="shared" ref="O21:O26" si="10">$F21*N21</f>
        <v>-3600</v>
      </c>
      <c r="P21" s="803">
        <f t="shared" ref="P21:P26" si="11">O21/1000000</f>
        <v>-3.5999999999999999E-3</v>
      </c>
      <c r="Q21" s="332"/>
    </row>
    <row r="22" spans="1:25" ht="13.5" customHeight="1">
      <c r="A22" s="122">
        <v>12</v>
      </c>
      <c r="B22" s="123" t="s">
        <v>179</v>
      </c>
      <c r="C22" s="124">
        <v>4865131</v>
      </c>
      <c r="D22" s="128" t="s">
        <v>12</v>
      </c>
      <c r="E22" s="182" t="s">
        <v>300</v>
      </c>
      <c r="F22" s="129">
        <v>100</v>
      </c>
      <c r="G22" s="247">
        <v>993567</v>
      </c>
      <c r="H22" s="248">
        <v>994233</v>
      </c>
      <c r="I22" s="342">
        <f>G22-H22</f>
        <v>-666</v>
      </c>
      <c r="J22" s="342">
        <f>$F22*I22</f>
        <v>-66600</v>
      </c>
      <c r="K22" s="776">
        <f>J22/1000000</f>
        <v>-6.6600000000000006E-2</v>
      </c>
      <c r="L22" s="247">
        <v>6170</v>
      </c>
      <c r="M22" s="248">
        <v>6180</v>
      </c>
      <c r="N22" s="199">
        <f>L22-M22</f>
        <v>-10</v>
      </c>
      <c r="O22" s="199">
        <f>$F22*N22</f>
        <v>-1000</v>
      </c>
      <c r="P22" s="786">
        <f>O22/1000000</f>
        <v>-1E-3</v>
      </c>
      <c r="Q22" s="340" t="s">
        <v>519</v>
      </c>
      <c r="Y22" s="124"/>
    </row>
    <row r="23" spans="1:25" ht="18" customHeight="1">
      <c r="A23" s="122">
        <v>13</v>
      </c>
      <c r="B23" s="126" t="s">
        <v>180</v>
      </c>
      <c r="C23" s="124">
        <v>4902512</v>
      </c>
      <c r="D23" s="128" t="s">
        <v>12</v>
      </c>
      <c r="E23" s="182" t="s">
        <v>300</v>
      </c>
      <c r="F23" s="129">
        <v>500</v>
      </c>
      <c r="G23" s="247">
        <v>997476</v>
      </c>
      <c r="H23" s="248">
        <v>997567</v>
      </c>
      <c r="I23" s="310">
        <f t="shared" si="6"/>
        <v>-91</v>
      </c>
      <c r="J23" s="310">
        <f t="shared" si="7"/>
        <v>-45500</v>
      </c>
      <c r="K23" s="799">
        <f t="shared" si="8"/>
        <v>-4.5499999999999999E-2</v>
      </c>
      <c r="L23" s="247">
        <v>7605</v>
      </c>
      <c r="M23" s="248">
        <v>7611</v>
      </c>
      <c r="N23" s="309">
        <f t="shared" si="9"/>
        <v>-6</v>
      </c>
      <c r="O23" s="309">
        <f t="shared" si="10"/>
        <v>-3000</v>
      </c>
      <c r="P23" s="803">
        <f t="shared" si="11"/>
        <v>-3.0000000000000001E-3</v>
      </c>
      <c r="Q23" s="332"/>
    </row>
    <row r="24" spans="1:25" ht="18" customHeight="1">
      <c r="A24" s="122">
        <v>14</v>
      </c>
      <c r="B24" s="123" t="s">
        <v>181</v>
      </c>
      <c r="C24" s="124">
        <v>4865121</v>
      </c>
      <c r="D24" s="128" t="s">
        <v>12</v>
      </c>
      <c r="E24" s="182" t="s">
        <v>300</v>
      </c>
      <c r="F24" s="129">
        <v>100</v>
      </c>
      <c r="G24" s="247">
        <v>998209</v>
      </c>
      <c r="H24" s="248">
        <v>998836</v>
      </c>
      <c r="I24" s="310">
        <f>G24-H24</f>
        <v>-627</v>
      </c>
      <c r="J24" s="310">
        <f>$F24*I24</f>
        <v>-62700</v>
      </c>
      <c r="K24" s="799">
        <f>J24/1000000</f>
        <v>-6.2700000000000006E-2</v>
      </c>
      <c r="L24" s="247">
        <v>986401</v>
      </c>
      <c r="M24" s="248">
        <v>986467</v>
      </c>
      <c r="N24" s="309">
        <f>L24-M24</f>
        <v>-66</v>
      </c>
      <c r="O24" s="309">
        <f>$F24*N24</f>
        <v>-6600</v>
      </c>
      <c r="P24" s="803">
        <f>O24/1000000</f>
        <v>-6.6E-3</v>
      </c>
      <c r="Q24" s="332"/>
    </row>
    <row r="25" spans="1:25" ht="18" customHeight="1">
      <c r="A25" s="122">
        <v>15</v>
      </c>
      <c r="B25" s="123" t="s">
        <v>182</v>
      </c>
      <c r="C25" s="124">
        <v>4865129</v>
      </c>
      <c r="D25" s="128" t="s">
        <v>12</v>
      </c>
      <c r="E25" s="182" t="s">
        <v>300</v>
      </c>
      <c r="F25" s="127">
        <v>1333.33</v>
      </c>
      <c r="G25" s="247">
        <v>998193</v>
      </c>
      <c r="H25" s="248">
        <v>998228</v>
      </c>
      <c r="I25" s="310">
        <f>G25-H25</f>
        <v>-35</v>
      </c>
      <c r="J25" s="310">
        <f>$F25*I25</f>
        <v>-46666.549999999996</v>
      </c>
      <c r="K25" s="799">
        <f>J25/1000000</f>
        <v>-4.6666549999999994E-2</v>
      </c>
      <c r="L25" s="247">
        <v>5178</v>
      </c>
      <c r="M25" s="248">
        <v>5177</v>
      </c>
      <c r="N25" s="309">
        <f>L25-M25</f>
        <v>1</v>
      </c>
      <c r="O25" s="309">
        <f>$F25*N25</f>
        <v>1333.33</v>
      </c>
      <c r="P25" s="803">
        <f>O25/1000000</f>
        <v>1.33333E-3</v>
      </c>
      <c r="Q25" s="332"/>
    </row>
    <row r="26" spans="1:25" ht="18" customHeight="1">
      <c r="A26" s="122">
        <v>16</v>
      </c>
      <c r="B26" s="123" t="s">
        <v>183</v>
      </c>
      <c r="C26" s="124">
        <v>4865159</v>
      </c>
      <c r="D26" s="125" t="s">
        <v>12</v>
      </c>
      <c r="E26" s="182" t="s">
        <v>300</v>
      </c>
      <c r="F26" s="129">
        <v>1000</v>
      </c>
      <c r="G26" s="247">
        <v>10929</v>
      </c>
      <c r="H26" s="248">
        <v>10972</v>
      </c>
      <c r="I26" s="310">
        <f t="shared" si="6"/>
        <v>-43</v>
      </c>
      <c r="J26" s="310">
        <f t="shared" si="7"/>
        <v>-43000</v>
      </c>
      <c r="K26" s="799">
        <f t="shared" si="8"/>
        <v>-4.2999999999999997E-2</v>
      </c>
      <c r="L26" s="247">
        <v>43811</v>
      </c>
      <c r="M26" s="248">
        <v>43815</v>
      </c>
      <c r="N26" s="309">
        <f t="shared" si="9"/>
        <v>-4</v>
      </c>
      <c r="O26" s="309">
        <f t="shared" si="10"/>
        <v>-4000</v>
      </c>
      <c r="P26" s="803">
        <f t="shared" si="11"/>
        <v>-4.0000000000000001E-3</v>
      </c>
      <c r="Q26" s="332"/>
    </row>
    <row r="27" spans="1:25" ht="18" customHeight="1">
      <c r="A27" s="122">
        <v>17</v>
      </c>
      <c r="B27" s="123" t="s">
        <v>184</v>
      </c>
      <c r="C27" s="124">
        <v>4865122</v>
      </c>
      <c r="D27" s="128" t="s">
        <v>12</v>
      </c>
      <c r="E27" s="182" t="s">
        <v>300</v>
      </c>
      <c r="F27" s="127">
        <v>1333.33</v>
      </c>
      <c r="G27" s="247">
        <v>999734</v>
      </c>
      <c r="H27" s="248">
        <v>999772</v>
      </c>
      <c r="I27" s="310">
        <f>G27-H27</f>
        <v>-38</v>
      </c>
      <c r="J27" s="310">
        <f>$F27*I27</f>
        <v>-50666.539999999994</v>
      </c>
      <c r="K27" s="799">
        <f>J27/1000000</f>
        <v>-5.0666539999999996E-2</v>
      </c>
      <c r="L27" s="247">
        <v>5306</v>
      </c>
      <c r="M27" s="248">
        <v>5308</v>
      </c>
      <c r="N27" s="309">
        <f>L27-M27</f>
        <v>-2</v>
      </c>
      <c r="O27" s="309">
        <f>$F27*N27</f>
        <v>-2666.66</v>
      </c>
      <c r="P27" s="803">
        <f>O27/1000000</f>
        <v>-2.66666E-3</v>
      </c>
      <c r="Q27" s="353"/>
    </row>
    <row r="28" spans="1:25" ht="18" customHeight="1">
      <c r="A28" s="122"/>
      <c r="B28" s="131" t="s">
        <v>185</v>
      </c>
      <c r="C28" s="124"/>
      <c r="D28" s="128"/>
      <c r="E28" s="182"/>
      <c r="F28" s="129"/>
      <c r="G28" s="247"/>
      <c r="H28" s="248"/>
      <c r="I28" s="310"/>
      <c r="J28" s="310"/>
      <c r="K28" s="799"/>
      <c r="L28" s="247"/>
      <c r="M28" s="248"/>
      <c r="N28" s="309"/>
      <c r="O28" s="309"/>
      <c r="P28" s="803"/>
      <c r="Q28" s="332"/>
    </row>
    <row r="29" spans="1:25" ht="18" customHeight="1">
      <c r="A29" s="122">
        <v>19</v>
      </c>
      <c r="B29" s="123" t="s">
        <v>186</v>
      </c>
      <c r="C29" s="124">
        <v>4864996</v>
      </c>
      <c r="D29" s="128" t="s">
        <v>12</v>
      </c>
      <c r="E29" s="182" t="s">
        <v>300</v>
      </c>
      <c r="F29" s="129">
        <v>1000</v>
      </c>
      <c r="G29" s="247">
        <v>982995</v>
      </c>
      <c r="H29" s="248">
        <v>983407</v>
      </c>
      <c r="I29" s="310">
        <f>G29-H29</f>
        <v>-412</v>
      </c>
      <c r="J29" s="310">
        <f>$F29*I29</f>
        <v>-412000</v>
      </c>
      <c r="K29" s="799">
        <f>J29/1000000</f>
        <v>-0.41199999999999998</v>
      </c>
      <c r="L29" s="247">
        <v>877</v>
      </c>
      <c r="M29" s="248">
        <v>877</v>
      </c>
      <c r="N29" s="309">
        <f>L29-M29</f>
        <v>0</v>
      </c>
      <c r="O29" s="309">
        <f>$F29*N29</f>
        <v>0</v>
      </c>
      <c r="P29" s="803">
        <f>O29/1000000</f>
        <v>0</v>
      </c>
      <c r="Q29" s="332"/>
    </row>
    <row r="30" spans="1:25" ht="18" customHeight="1">
      <c r="A30" s="122">
        <v>20</v>
      </c>
      <c r="B30" s="123" t="s">
        <v>187</v>
      </c>
      <c r="C30" s="124">
        <v>4865000</v>
      </c>
      <c r="D30" s="128" t="s">
        <v>12</v>
      </c>
      <c r="E30" s="182" t="s">
        <v>300</v>
      </c>
      <c r="F30" s="129">
        <v>1000</v>
      </c>
      <c r="G30" s="247">
        <v>967139</v>
      </c>
      <c r="H30" s="248">
        <v>967686</v>
      </c>
      <c r="I30" s="310">
        <f>G30-H30</f>
        <v>-547</v>
      </c>
      <c r="J30" s="310">
        <f>$F30*I30</f>
        <v>-547000</v>
      </c>
      <c r="K30" s="799">
        <f>J30/1000000</f>
        <v>-0.54700000000000004</v>
      </c>
      <c r="L30" s="247">
        <v>3096</v>
      </c>
      <c r="M30" s="248">
        <v>3096</v>
      </c>
      <c r="N30" s="309">
        <f>L30-M30</f>
        <v>0</v>
      </c>
      <c r="O30" s="309">
        <f>$F30*N30</f>
        <v>0</v>
      </c>
      <c r="P30" s="803">
        <f>O30/1000000</f>
        <v>0</v>
      </c>
      <c r="Q30" s="557"/>
    </row>
    <row r="31" spans="1:25" ht="18" customHeight="1">
      <c r="A31" s="122">
        <v>21</v>
      </c>
      <c r="B31" s="123" t="s">
        <v>188</v>
      </c>
      <c r="C31" s="124">
        <v>4864851</v>
      </c>
      <c r="D31" s="128" t="s">
        <v>12</v>
      </c>
      <c r="E31" s="182" t="s">
        <v>300</v>
      </c>
      <c r="F31" s="129">
        <v>2500</v>
      </c>
      <c r="G31" s="247">
        <v>999058</v>
      </c>
      <c r="H31" s="248">
        <v>999137</v>
      </c>
      <c r="I31" s="310">
        <f>G31-H31</f>
        <v>-79</v>
      </c>
      <c r="J31" s="310">
        <f>$F31*I31</f>
        <v>-197500</v>
      </c>
      <c r="K31" s="799">
        <f>J31/1000000</f>
        <v>-0.19750000000000001</v>
      </c>
      <c r="L31" s="247">
        <v>10</v>
      </c>
      <c r="M31" s="248">
        <v>10</v>
      </c>
      <c r="N31" s="309">
        <f>L31-M31</f>
        <v>0</v>
      </c>
      <c r="O31" s="309">
        <f>$F31*N31</f>
        <v>0</v>
      </c>
      <c r="P31" s="803">
        <f>O31/1000000</f>
        <v>0</v>
      </c>
      <c r="Q31" s="340"/>
    </row>
    <row r="32" spans="1:25" ht="18" customHeight="1">
      <c r="A32" s="122">
        <v>22</v>
      </c>
      <c r="B32" s="126" t="s">
        <v>189</v>
      </c>
      <c r="C32" s="124">
        <v>4864885</v>
      </c>
      <c r="D32" s="128" t="s">
        <v>12</v>
      </c>
      <c r="E32" s="182" t="s">
        <v>300</v>
      </c>
      <c r="F32" s="129">
        <v>2500</v>
      </c>
      <c r="G32" s="247">
        <v>988902</v>
      </c>
      <c r="H32" s="248">
        <v>989171</v>
      </c>
      <c r="I32" s="342">
        <f>G32-H32</f>
        <v>-269</v>
      </c>
      <c r="J32" s="342">
        <f>$F32*I32</f>
        <v>-672500</v>
      </c>
      <c r="K32" s="776">
        <f>J32/1000000</f>
        <v>-0.67249999999999999</v>
      </c>
      <c r="L32" s="247">
        <v>617</v>
      </c>
      <c r="M32" s="248">
        <v>617</v>
      </c>
      <c r="N32" s="199">
        <f>L32-M32</f>
        <v>0</v>
      </c>
      <c r="O32" s="199">
        <f>$F32*N32</f>
        <v>0</v>
      </c>
      <c r="P32" s="786">
        <f>O32/1000000</f>
        <v>0</v>
      </c>
      <c r="Q32" s="332"/>
    </row>
    <row r="33" spans="1:17" ht="18" customHeight="1">
      <c r="A33" s="122"/>
      <c r="B33" s="131"/>
      <c r="C33" s="124"/>
      <c r="D33" s="128"/>
      <c r="E33" s="182"/>
      <c r="F33" s="129"/>
      <c r="G33" s="247"/>
      <c r="H33" s="248"/>
      <c r="I33" s="310"/>
      <c r="J33" s="310"/>
      <c r="K33" s="800">
        <f>SUM(K29:K32)</f>
        <v>-1.8290000000000002</v>
      </c>
      <c r="L33" s="247"/>
      <c r="M33" s="248"/>
      <c r="N33" s="309"/>
      <c r="O33" s="309"/>
      <c r="P33" s="800">
        <f>SUM(P29:P32)</f>
        <v>0</v>
      </c>
      <c r="Q33" s="332"/>
    </row>
    <row r="34" spans="1:17" ht="18" customHeight="1">
      <c r="A34" s="122"/>
      <c r="B34" s="130" t="s">
        <v>110</v>
      </c>
      <c r="C34" s="124"/>
      <c r="D34" s="125"/>
      <c r="E34" s="182"/>
      <c r="F34" s="129"/>
      <c r="G34" s="247"/>
      <c r="H34" s="248"/>
      <c r="I34" s="310"/>
      <c r="J34" s="310"/>
      <c r="K34" s="799"/>
      <c r="L34" s="247"/>
      <c r="M34" s="248"/>
      <c r="N34" s="309"/>
      <c r="O34" s="309"/>
      <c r="P34" s="803"/>
      <c r="Q34" s="332"/>
    </row>
    <row r="35" spans="1:17" ht="18" customHeight="1">
      <c r="A35" s="122">
        <v>23</v>
      </c>
      <c r="B35" s="505" t="s">
        <v>350</v>
      </c>
      <c r="C35" s="124">
        <v>4864955</v>
      </c>
      <c r="D35" s="123" t="s">
        <v>12</v>
      </c>
      <c r="E35" s="123" t="s">
        <v>300</v>
      </c>
      <c r="F35" s="129">
        <v>1000</v>
      </c>
      <c r="G35" s="247">
        <v>985321</v>
      </c>
      <c r="H35" s="248">
        <v>985662</v>
      </c>
      <c r="I35" s="310">
        <f>G35-H35</f>
        <v>-341</v>
      </c>
      <c r="J35" s="310">
        <f>$F35*I35</f>
        <v>-341000</v>
      </c>
      <c r="K35" s="799">
        <f>J35/1000000</f>
        <v>-0.34100000000000003</v>
      </c>
      <c r="L35" s="247">
        <v>2096</v>
      </c>
      <c r="M35" s="248">
        <v>2099</v>
      </c>
      <c r="N35" s="309">
        <f>L35-M35</f>
        <v>-3</v>
      </c>
      <c r="O35" s="309">
        <f>$F35*N35</f>
        <v>-3000</v>
      </c>
      <c r="P35" s="803">
        <f>O35/1000000</f>
        <v>-3.0000000000000001E-3</v>
      </c>
      <c r="Q35" s="503"/>
    </row>
    <row r="36" spans="1:17" ht="18">
      <c r="A36" s="122">
        <v>24</v>
      </c>
      <c r="B36" s="123" t="s">
        <v>167</v>
      </c>
      <c r="C36" s="124">
        <v>4864820</v>
      </c>
      <c r="D36" s="128" t="s">
        <v>12</v>
      </c>
      <c r="E36" s="182" t="s">
        <v>300</v>
      </c>
      <c r="F36" s="129">
        <v>160</v>
      </c>
      <c r="G36" s="247">
        <v>1429</v>
      </c>
      <c r="H36" s="248">
        <v>1762</v>
      </c>
      <c r="I36" s="310">
        <f>G36-H36</f>
        <v>-333</v>
      </c>
      <c r="J36" s="310">
        <f>$F36*I36</f>
        <v>-53280</v>
      </c>
      <c r="K36" s="799">
        <f>J36/1000000</f>
        <v>-5.3280000000000001E-2</v>
      </c>
      <c r="L36" s="247">
        <v>45156</v>
      </c>
      <c r="M36" s="248">
        <v>45143</v>
      </c>
      <c r="N36" s="309">
        <f>L36-M36</f>
        <v>13</v>
      </c>
      <c r="O36" s="309">
        <f>$F36*N36</f>
        <v>2080</v>
      </c>
      <c r="P36" s="803">
        <f>O36/1000000</f>
        <v>2.0799999999999998E-3</v>
      </c>
      <c r="Q36" s="329"/>
    </row>
    <row r="37" spans="1:17" ht="18" customHeight="1">
      <c r="A37" s="122">
        <v>25</v>
      </c>
      <c r="B37" s="126" t="s">
        <v>168</v>
      </c>
      <c r="C37" s="124">
        <v>4864824</v>
      </c>
      <c r="D37" s="128" t="s">
        <v>12</v>
      </c>
      <c r="E37" s="182" t="s">
        <v>300</v>
      </c>
      <c r="F37" s="129">
        <v>160</v>
      </c>
      <c r="G37" s="247">
        <v>999788</v>
      </c>
      <c r="H37" s="248">
        <v>999967</v>
      </c>
      <c r="I37" s="310">
        <f>G37-H37</f>
        <v>-179</v>
      </c>
      <c r="J37" s="310">
        <f>$F37*I37</f>
        <v>-28640</v>
      </c>
      <c r="K37" s="799">
        <f>J37/1000000</f>
        <v>-2.8639999999999999E-2</v>
      </c>
      <c r="L37" s="247">
        <v>17833</v>
      </c>
      <c r="M37" s="248">
        <v>17868</v>
      </c>
      <c r="N37" s="309">
        <f>L37-M37</f>
        <v>-35</v>
      </c>
      <c r="O37" s="309">
        <f>$F37*N37</f>
        <v>-5600</v>
      </c>
      <c r="P37" s="803">
        <f>O37/1000000</f>
        <v>-5.5999999999999999E-3</v>
      </c>
      <c r="Q37" s="344" t="s">
        <v>519</v>
      </c>
    </row>
    <row r="38" spans="1:17" ht="18" customHeight="1">
      <c r="A38" s="122">
        <v>26</v>
      </c>
      <c r="B38" s="126" t="s">
        <v>358</v>
      </c>
      <c r="C38" s="124">
        <v>4864961</v>
      </c>
      <c r="D38" s="128" t="s">
        <v>12</v>
      </c>
      <c r="E38" s="182" t="s">
        <v>300</v>
      </c>
      <c r="F38" s="129">
        <v>1000</v>
      </c>
      <c r="G38" s="247">
        <v>962651</v>
      </c>
      <c r="H38" s="248">
        <v>962929</v>
      </c>
      <c r="I38" s="342">
        <f>G38-H38</f>
        <v>-278</v>
      </c>
      <c r="J38" s="342">
        <f>$F38*I38</f>
        <v>-278000</v>
      </c>
      <c r="K38" s="776">
        <f>J38/1000000</f>
        <v>-0.27800000000000002</v>
      </c>
      <c r="L38" s="247">
        <v>999375</v>
      </c>
      <c r="M38" s="248">
        <v>999383</v>
      </c>
      <c r="N38" s="199">
        <f>L38-M38</f>
        <v>-8</v>
      </c>
      <c r="O38" s="199">
        <f>$F38*N38</f>
        <v>-8000</v>
      </c>
      <c r="P38" s="786">
        <f>O38/1000000</f>
        <v>-8.0000000000000002E-3</v>
      </c>
      <c r="Q38" s="329"/>
    </row>
    <row r="39" spans="1:17" ht="18" customHeight="1">
      <c r="A39" s="122"/>
      <c r="B39" s="131" t="s">
        <v>171</v>
      </c>
      <c r="C39" s="124"/>
      <c r="D39" s="128"/>
      <c r="E39" s="182"/>
      <c r="F39" s="129"/>
      <c r="G39" s="247"/>
      <c r="H39" s="248"/>
      <c r="I39" s="310"/>
      <c r="J39" s="310"/>
      <c r="K39" s="799"/>
      <c r="L39" s="247"/>
      <c r="M39" s="248"/>
      <c r="N39" s="309"/>
      <c r="O39" s="309"/>
      <c r="P39" s="803"/>
      <c r="Q39" s="354"/>
    </row>
    <row r="40" spans="1:17" ht="17.25" customHeight="1">
      <c r="A40" s="122">
        <v>27</v>
      </c>
      <c r="B40" s="123" t="s">
        <v>349</v>
      </c>
      <c r="C40" s="124">
        <v>4902557</v>
      </c>
      <c r="D40" s="128" t="s">
        <v>12</v>
      </c>
      <c r="E40" s="182" t="s">
        <v>300</v>
      </c>
      <c r="F40" s="125">
        <v>-1875</v>
      </c>
      <c r="G40" s="247">
        <v>999944</v>
      </c>
      <c r="H40" s="248">
        <v>999944</v>
      </c>
      <c r="I40" s="310">
        <f>G40-H40</f>
        <v>0</v>
      </c>
      <c r="J40" s="310">
        <f>$F40*I40</f>
        <v>0</v>
      </c>
      <c r="K40" s="799">
        <f>J40/1000000</f>
        <v>0</v>
      </c>
      <c r="L40" s="247">
        <v>999978</v>
      </c>
      <c r="M40" s="248">
        <v>999978</v>
      </c>
      <c r="N40" s="309">
        <f>L40-M40</f>
        <v>0</v>
      </c>
      <c r="O40" s="309">
        <f>$F40*N40</f>
        <v>0</v>
      </c>
      <c r="P40" s="803">
        <f>O40/1000000</f>
        <v>0</v>
      </c>
      <c r="Q40" s="351"/>
    </row>
    <row r="41" spans="1:17" ht="17.25" customHeight="1">
      <c r="A41" s="122">
        <v>28</v>
      </c>
      <c r="B41" s="123" t="s">
        <v>352</v>
      </c>
      <c r="C41" s="124">
        <v>4865114</v>
      </c>
      <c r="D41" s="128" t="s">
        <v>12</v>
      </c>
      <c r="E41" s="182" t="s">
        <v>300</v>
      </c>
      <c r="F41" s="125">
        <v>-833.33</v>
      </c>
      <c r="G41" s="247">
        <v>999921</v>
      </c>
      <c r="H41" s="248">
        <v>999921</v>
      </c>
      <c r="I41" s="342">
        <f>G41-H41</f>
        <v>0</v>
      </c>
      <c r="J41" s="342">
        <f>$F41*I41</f>
        <v>0</v>
      </c>
      <c r="K41" s="776">
        <f>J41/1000000</f>
        <v>0</v>
      </c>
      <c r="L41" s="247">
        <v>999849</v>
      </c>
      <c r="M41" s="248">
        <v>999851</v>
      </c>
      <c r="N41" s="199">
        <f>L41-M41</f>
        <v>-2</v>
      </c>
      <c r="O41" s="199">
        <f>$F41*N41</f>
        <v>1666.66</v>
      </c>
      <c r="P41" s="786">
        <f>O41/1000000</f>
        <v>1.6666600000000001E-3</v>
      </c>
      <c r="Q41" s="351"/>
    </row>
    <row r="42" spans="1:17" ht="17.25" customHeight="1">
      <c r="A42" s="122">
        <v>29</v>
      </c>
      <c r="B42" s="123" t="s">
        <v>110</v>
      </c>
      <c r="C42" s="954">
        <v>4864822</v>
      </c>
      <c r="D42" s="128" t="s">
        <v>12</v>
      </c>
      <c r="E42" s="182" t="s">
        <v>300</v>
      </c>
      <c r="F42" s="127">
        <v>-100</v>
      </c>
      <c r="G42" s="247">
        <v>999999</v>
      </c>
      <c r="H42" s="248">
        <v>999812</v>
      </c>
      <c r="I42" s="310">
        <f>G42-H42</f>
        <v>187</v>
      </c>
      <c r="J42" s="310">
        <f>$F42*I42</f>
        <v>-18700</v>
      </c>
      <c r="K42" s="857">
        <f>J42/1000000</f>
        <v>-1.8700000000000001E-2</v>
      </c>
      <c r="L42" s="248">
        <v>999999</v>
      </c>
      <c r="M42" s="248">
        <v>999958</v>
      </c>
      <c r="N42" s="309">
        <f>L42-M42</f>
        <v>41</v>
      </c>
      <c r="O42" s="309">
        <f>$F42*N42</f>
        <v>-4100</v>
      </c>
      <c r="P42" s="935">
        <f>O42/1000000</f>
        <v>-4.1000000000000003E-3</v>
      </c>
      <c r="Q42" s="127"/>
    </row>
    <row r="43" spans="1:17" ht="18" customHeight="1" thickBot="1">
      <c r="A43" s="132"/>
      <c r="B43" s="326"/>
      <c r="C43" s="134"/>
      <c r="D43" s="135"/>
      <c r="E43" s="133"/>
      <c r="F43" s="955">
        <v>-100</v>
      </c>
      <c r="G43" s="330">
        <v>531</v>
      </c>
      <c r="H43" s="365">
        <v>0</v>
      </c>
      <c r="I43" s="365">
        <f>G43-H43</f>
        <v>531</v>
      </c>
      <c r="J43" s="365">
        <f>$F43*I43</f>
        <v>-53100</v>
      </c>
      <c r="K43" s="822">
        <f>J43/1000000</f>
        <v>-5.3100000000000001E-2</v>
      </c>
      <c r="L43" s="330">
        <v>96</v>
      </c>
      <c r="M43" s="365">
        <v>0</v>
      </c>
      <c r="N43" s="956">
        <f>L43-M43</f>
        <v>96</v>
      </c>
      <c r="O43" s="956">
        <f>$F43*N43</f>
        <v>-9600</v>
      </c>
      <c r="P43" s="957">
        <f>O43/1000000</f>
        <v>-9.5999999999999992E-3</v>
      </c>
      <c r="Q43" s="913"/>
    </row>
    <row r="44" spans="1:17" ht="21" customHeight="1" thickTop="1" thickBot="1">
      <c r="A44" s="137"/>
      <c r="B44" s="294"/>
      <c r="C44" s="134"/>
      <c r="D44" s="135"/>
      <c r="E44" s="133"/>
      <c r="F44" s="134"/>
      <c r="G44" s="134"/>
      <c r="H44" s="365"/>
      <c r="I44" s="365"/>
      <c r="J44" s="365"/>
      <c r="K44" s="802"/>
      <c r="L44" s="365"/>
      <c r="M44" s="365"/>
      <c r="N44" s="365"/>
      <c r="O44" s="365"/>
      <c r="P44" s="802"/>
      <c r="Q44" s="366" t="str">
        <f>NDPL!Q1</f>
        <v>JANUARY-2025</v>
      </c>
    </row>
    <row r="45" spans="1:17" ht="21.75" customHeight="1" thickTop="1">
      <c r="A45" s="119"/>
      <c r="B45" s="296" t="s">
        <v>302</v>
      </c>
      <c r="C45" s="928"/>
      <c r="D45" s="929"/>
      <c r="E45" s="930"/>
      <c r="F45" s="931"/>
      <c r="G45" s="297"/>
      <c r="H45" s="364"/>
      <c r="I45" s="364"/>
      <c r="J45" s="364"/>
      <c r="K45" s="814"/>
      <c r="L45" s="297"/>
      <c r="M45" s="364"/>
      <c r="N45" s="364"/>
      <c r="O45" s="364"/>
      <c r="P45" s="814"/>
      <c r="Q45" s="937"/>
    </row>
    <row r="46" spans="1:17" ht="21" customHeight="1">
      <c r="A46" s="122"/>
      <c r="B46" s="325" t="s">
        <v>342</v>
      </c>
      <c r="C46" s="124"/>
      <c r="D46" s="125"/>
      <c r="E46" s="182"/>
      <c r="F46" s="129"/>
      <c r="G46" s="82"/>
      <c r="H46" s="292"/>
      <c r="I46" s="292"/>
      <c r="J46" s="292"/>
      <c r="K46" s="821"/>
      <c r="L46" s="82"/>
      <c r="M46" s="292"/>
      <c r="N46" s="292"/>
      <c r="O46" s="292"/>
      <c r="P46" s="821"/>
      <c r="Q46" s="938"/>
    </row>
    <row r="47" spans="1:17" ht="18">
      <c r="A47" s="122">
        <v>30</v>
      </c>
      <c r="B47" s="123" t="s">
        <v>343</v>
      </c>
      <c r="C47" s="124">
        <v>4865022</v>
      </c>
      <c r="D47" s="128" t="s">
        <v>12</v>
      </c>
      <c r="E47" s="182" t="s">
        <v>300</v>
      </c>
      <c r="F47" s="129">
        <v>-1000</v>
      </c>
      <c r="G47" s="247">
        <v>2905</v>
      </c>
      <c r="H47" s="248">
        <v>2628</v>
      </c>
      <c r="I47" s="310">
        <f>G47-H47</f>
        <v>277</v>
      </c>
      <c r="J47" s="310">
        <f>$F47*I47</f>
        <v>-277000</v>
      </c>
      <c r="K47" s="857">
        <f>J47/1000000</f>
        <v>-0.27700000000000002</v>
      </c>
      <c r="L47" s="247">
        <v>998602</v>
      </c>
      <c r="M47" s="248">
        <v>998599</v>
      </c>
      <c r="N47" s="199">
        <f>L47-M47</f>
        <v>3</v>
      </c>
      <c r="O47" s="199">
        <f>$F47*N47</f>
        <v>-3000</v>
      </c>
      <c r="P47" s="751">
        <f>O47/1000000</f>
        <v>-3.0000000000000001E-3</v>
      </c>
      <c r="Q47" s="939"/>
    </row>
    <row r="48" spans="1:17" ht="18">
      <c r="A48" s="122">
        <v>31</v>
      </c>
      <c r="B48" s="123" t="s">
        <v>354</v>
      </c>
      <c r="C48" s="124">
        <v>4864940</v>
      </c>
      <c r="D48" s="128" t="s">
        <v>12</v>
      </c>
      <c r="E48" s="182" t="s">
        <v>300</v>
      </c>
      <c r="F48" s="129">
        <v>-1000</v>
      </c>
      <c r="G48" s="247">
        <v>17631</v>
      </c>
      <c r="H48" s="248">
        <v>17183</v>
      </c>
      <c r="I48" s="205">
        <f>G48-H48</f>
        <v>448</v>
      </c>
      <c r="J48" s="205">
        <f>$F48*I48</f>
        <v>-448000</v>
      </c>
      <c r="K48" s="934">
        <f>J48/1000000</f>
        <v>-0.44800000000000001</v>
      </c>
      <c r="L48" s="247">
        <v>994122</v>
      </c>
      <c r="M48" s="248">
        <v>994121</v>
      </c>
      <c r="N48" s="205">
        <f>L48-M48</f>
        <v>1</v>
      </c>
      <c r="O48" s="205">
        <f>$F48*N48</f>
        <v>-1000</v>
      </c>
      <c r="P48" s="934">
        <f>O48/1000000</f>
        <v>-1E-3</v>
      </c>
      <c r="Q48" s="940"/>
    </row>
    <row r="49" spans="1:23" ht="18">
      <c r="A49" s="122"/>
      <c r="B49" s="325" t="s">
        <v>346</v>
      </c>
      <c r="C49" s="124"/>
      <c r="D49" s="128"/>
      <c r="E49" s="182"/>
      <c r="F49" s="129"/>
      <c r="G49" s="247"/>
      <c r="H49" s="248"/>
      <c r="I49" s="309"/>
      <c r="J49" s="309"/>
      <c r="K49" s="935"/>
      <c r="L49" s="247"/>
      <c r="M49" s="248"/>
      <c r="N49" s="309"/>
      <c r="O49" s="309"/>
      <c r="P49" s="935"/>
      <c r="Q49" s="940"/>
    </row>
    <row r="50" spans="1:23" ht="18">
      <c r="A50" s="122">
        <v>32</v>
      </c>
      <c r="B50" s="123" t="s">
        <v>343</v>
      </c>
      <c r="C50" s="124">
        <v>4864891</v>
      </c>
      <c r="D50" s="128" t="s">
        <v>12</v>
      </c>
      <c r="E50" s="182" t="s">
        <v>300</v>
      </c>
      <c r="F50" s="129">
        <v>-2000</v>
      </c>
      <c r="G50" s="247">
        <v>998578</v>
      </c>
      <c r="H50" s="248">
        <v>998563</v>
      </c>
      <c r="I50" s="309">
        <f>G50-H50</f>
        <v>15</v>
      </c>
      <c r="J50" s="309">
        <f>$F50*I50</f>
        <v>-30000</v>
      </c>
      <c r="K50" s="935">
        <f>J50/1000000</f>
        <v>-0.03</v>
      </c>
      <c r="L50" s="247">
        <v>993040</v>
      </c>
      <c r="M50" s="248">
        <v>993039</v>
      </c>
      <c r="N50" s="309">
        <f>L50-M50</f>
        <v>1</v>
      </c>
      <c r="O50" s="309">
        <f>$F50*N50</f>
        <v>-2000</v>
      </c>
      <c r="P50" s="935">
        <f>O50/1000000</f>
        <v>-2E-3</v>
      </c>
      <c r="Q50" s="940"/>
    </row>
    <row r="51" spans="1:23" ht="18">
      <c r="A51" s="122">
        <v>33</v>
      </c>
      <c r="B51" s="123" t="s">
        <v>354</v>
      </c>
      <c r="C51" s="124">
        <v>4865005</v>
      </c>
      <c r="D51" s="128" t="s">
        <v>12</v>
      </c>
      <c r="E51" s="182" t="s">
        <v>300</v>
      </c>
      <c r="F51" s="129">
        <v>-1000</v>
      </c>
      <c r="G51" s="247">
        <v>999400</v>
      </c>
      <c r="H51" s="248">
        <v>999015</v>
      </c>
      <c r="I51" s="309">
        <f>G51-H51</f>
        <v>385</v>
      </c>
      <c r="J51" s="309">
        <f>$F51*I51</f>
        <v>-385000</v>
      </c>
      <c r="K51" s="935">
        <f>J51/1000000</f>
        <v>-0.38500000000000001</v>
      </c>
      <c r="L51" s="247">
        <v>997146</v>
      </c>
      <c r="M51" s="248">
        <v>997146</v>
      </c>
      <c r="N51" s="309">
        <f>L51-M51</f>
        <v>0</v>
      </c>
      <c r="O51" s="309">
        <f>$F51*N51</f>
        <v>0</v>
      </c>
      <c r="P51" s="935">
        <f>O51/1000000</f>
        <v>0</v>
      </c>
      <c r="Q51" s="940"/>
    </row>
    <row r="52" spans="1:23" ht="18" customHeight="1">
      <c r="A52" s="122"/>
      <c r="B52" s="130" t="s">
        <v>172</v>
      </c>
      <c r="C52" s="124"/>
      <c r="D52" s="125"/>
      <c r="E52" s="182"/>
      <c r="F52" s="129"/>
      <c r="G52" s="247"/>
      <c r="H52" s="248"/>
      <c r="I52" s="292"/>
      <c r="J52" s="292"/>
      <c r="K52" s="821"/>
      <c r="L52" s="247"/>
      <c r="M52" s="248"/>
      <c r="N52" s="292"/>
      <c r="O52" s="292"/>
      <c r="P52" s="821"/>
      <c r="Q52" s="491"/>
    </row>
    <row r="53" spans="1:23" ht="18">
      <c r="A53" s="122">
        <v>34</v>
      </c>
      <c r="B53" s="239" t="s">
        <v>431</v>
      </c>
      <c r="C53" s="239">
        <v>4865138</v>
      </c>
      <c r="D53" s="128" t="s">
        <v>12</v>
      </c>
      <c r="E53" s="182" t="s">
        <v>300</v>
      </c>
      <c r="F53" s="129">
        <v>625</v>
      </c>
      <c r="G53" s="247">
        <v>673</v>
      </c>
      <c r="H53" s="248">
        <v>668</v>
      </c>
      <c r="I53" s="309">
        <f>G53-H53</f>
        <v>5</v>
      </c>
      <c r="J53" s="309">
        <f>$F53*I53</f>
        <v>3125</v>
      </c>
      <c r="K53" s="935">
        <f>J53/1000000</f>
        <v>3.1250000000000002E-3</v>
      </c>
      <c r="L53" s="247">
        <v>12375</v>
      </c>
      <c r="M53" s="248">
        <v>12354</v>
      </c>
      <c r="N53" s="309">
        <f>L53-M53</f>
        <v>21</v>
      </c>
      <c r="O53" s="309">
        <f>$F53*N53</f>
        <v>13125</v>
      </c>
      <c r="P53" s="935">
        <f>O53/1000000</f>
        <v>1.3125E-2</v>
      </c>
      <c r="Q53" s="491" t="s">
        <v>519</v>
      </c>
    </row>
    <row r="54" spans="1:23" ht="18" customHeight="1">
      <c r="A54" s="122"/>
      <c r="B54" s="130" t="s">
        <v>156</v>
      </c>
      <c r="C54" s="124"/>
      <c r="D54" s="128"/>
      <c r="E54" s="182"/>
      <c r="F54" s="129"/>
      <c r="G54" s="247"/>
      <c r="H54" s="248"/>
      <c r="I54" s="309"/>
      <c r="J54" s="309"/>
      <c r="K54" s="935"/>
      <c r="L54" s="247"/>
      <c r="M54" s="248"/>
      <c r="N54" s="309"/>
      <c r="O54" s="309"/>
      <c r="P54" s="935"/>
      <c r="Q54" s="491"/>
    </row>
    <row r="55" spans="1:23" ht="18" customHeight="1">
      <c r="A55" s="122">
        <v>35</v>
      </c>
      <c r="B55" s="123" t="s">
        <v>169</v>
      </c>
      <c r="C55" s="124">
        <v>4902580</v>
      </c>
      <c r="D55" s="128" t="s">
        <v>12</v>
      </c>
      <c r="E55" s="182" t="s">
        <v>300</v>
      </c>
      <c r="F55" s="129">
        <v>100</v>
      </c>
      <c r="G55" s="247">
        <v>1071</v>
      </c>
      <c r="H55" s="248">
        <v>1071</v>
      </c>
      <c r="I55" s="309">
        <f>G55-H55</f>
        <v>0</v>
      </c>
      <c r="J55" s="309">
        <f>$F55*I55</f>
        <v>0</v>
      </c>
      <c r="K55" s="935">
        <f>J55/1000000</f>
        <v>0</v>
      </c>
      <c r="L55" s="247">
        <v>5253</v>
      </c>
      <c r="M55" s="248">
        <v>5329</v>
      </c>
      <c r="N55" s="309">
        <f>L55-M55</f>
        <v>-76</v>
      </c>
      <c r="O55" s="309">
        <f>$F55*N55</f>
        <v>-7600</v>
      </c>
      <c r="P55" s="935">
        <f>O55/1000000</f>
        <v>-7.6E-3</v>
      </c>
      <c r="Q55" s="491"/>
    </row>
    <row r="56" spans="1:23" ht="19.5" customHeight="1">
      <c r="A56" s="122">
        <v>36</v>
      </c>
      <c r="B56" s="126" t="s">
        <v>170</v>
      </c>
      <c r="C56" s="124">
        <v>4902544</v>
      </c>
      <c r="D56" s="128" t="s">
        <v>12</v>
      </c>
      <c r="E56" s="182" t="s">
        <v>300</v>
      </c>
      <c r="F56" s="129">
        <v>100</v>
      </c>
      <c r="G56" s="247">
        <v>6705</v>
      </c>
      <c r="H56" s="248">
        <v>6720</v>
      </c>
      <c r="I56" s="309">
        <f>G56-H56</f>
        <v>-15</v>
      </c>
      <c r="J56" s="309">
        <f>$F56*I56</f>
        <v>-1500</v>
      </c>
      <c r="K56" s="935">
        <f>J56/1000000</f>
        <v>-1.5E-3</v>
      </c>
      <c r="L56" s="247">
        <v>8874</v>
      </c>
      <c r="M56" s="248">
        <v>8798</v>
      </c>
      <c r="N56" s="309">
        <f>L56-M56</f>
        <v>76</v>
      </c>
      <c r="O56" s="309">
        <f>$F56*N56</f>
        <v>7600</v>
      </c>
      <c r="P56" s="935">
        <f>O56/1000000</f>
        <v>7.6E-3</v>
      </c>
      <c r="Q56" s="491"/>
    </row>
    <row r="57" spans="1:23" s="362" customFormat="1" ht="22.5" customHeight="1">
      <c r="A57" s="122">
        <v>37</v>
      </c>
      <c r="B57" s="123" t="s">
        <v>494</v>
      </c>
      <c r="C57" s="124">
        <v>4864793</v>
      </c>
      <c r="D57" s="128" t="s">
        <v>12</v>
      </c>
      <c r="E57" s="182" t="s">
        <v>300</v>
      </c>
      <c r="F57" s="129">
        <v>200</v>
      </c>
      <c r="G57" s="738">
        <v>999863</v>
      </c>
      <c r="H57" s="739">
        <v>999877</v>
      </c>
      <c r="I57" s="310">
        <f>G57-H57</f>
        <v>-14</v>
      </c>
      <c r="J57" s="310">
        <f>$F57*I57</f>
        <v>-2800</v>
      </c>
      <c r="K57" s="857">
        <f>J57/1000000</f>
        <v>-2.8E-3</v>
      </c>
      <c r="L57" s="738">
        <v>999993</v>
      </c>
      <c r="M57" s="739">
        <v>999993</v>
      </c>
      <c r="N57" s="310">
        <f>L57-M57</f>
        <v>0</v>
      </c>
      <c r="O57" s="310">
        <f>$F57*N57</f>
        <v>0</v>
      </c>
      <c r="P57" s="857">
        <f>O57/1000000</f>
        <v>0</v>
      </c>
      <c r="Q57" s="941" t="s">
        <v>534</v>
      </c>
    </row>
    <row r="58" spans="1:23" ht="19.5" customHeight="1">
      <c r="A58" s="122"/>
      <c r="B58" s="130" t="s">
        <v>162</v>
      </c>
      <c r="C58" s="124"/>
      <c r="D58" s="128"/>
      <c r="E58" s="125"/>
      <c r="F58" s="129"/>
      <c r="G58" s="247"/>
      <c r="H58" s="248"/>
      <c r="I58" s="309"/>
      <c r="J58" s="309"/>
      <c r="K58" s="935"/>
      <c r="L58" s="247"/>
      <c r="M58" s="248"/>
      <c r="N58" s="309"/>
      <c r="O58" s="309"/>
      <c r="P58" s="935"/>
      <c r="Q58" s="491"/>
    </row>
    <row r="59" spans="1:23" ht="19.5" customHeight="1">
      <c r="A59" s="122">
        <v>38</v>
      </c>
      <c r="B59" s="123" t="s">
        <v>163</v>
      </c>
      <c r="C59" s="124">
        <v>4865151</v>
      </c>
      <c r="D59" s="126" t="s">
        <v>12</v>
      </c>
      <c r="E59" s="182" t="s">
        <v>300</v>
      </c>
      <c r="F59" s="932">
        <v>500</v>
      </c>
      <c r="G59" s="81">
        <v>21294</v>
      </c>
      <c r="H59" s="84">
        <v>21419</v>
      </c>
      <c r="I59" s="128">
        <f>G59-H59</f>
        <v>-125</v>
      </c>
      <c r="J59" s="128">
        <f>$F59*I59</f>
        <v>-62500</v>
      </c>
      <c r="K59" s="936">
        <f>J59/1000000</f>
        <v>-6.25E-2</v>
      </c>
      <c r="L59" s="81">
        <v>6535</v>
      </c>
      <c r="M59" s="84">
        <v>6535</v>
      </c>
      <c r="N59" s="128">
        <f>L59-M59</f>
        <v>0</v>
      </c>
      <c r="O59" s="128">
        <f>$F59*N59</f>
        <v>0</v>
      </c>
      <c r="P59" s="936">
        <f>O59/1000000</f>
        <v>0</v>
      </c>
      <c r="Q59" s="491"/>
    </row>
    <row r="60" spans="1:23" ht="19.5" customHeight="1">
      <c r="A60" s="122"/>
      <c r="B60" s="123" t="s">
        <v>517</v>
      </c>
      <c r="C60" s="124"/>
      <c r="D60" s="126"/>
      <c r="E60" s="182"/>
      <c r="F60" s="932"/>
      <c r="G60" s="81"/>
      <c r="H60" s="84"/>
      <c r="I60" s="128"/>
      <c r="J60" s="128"/>
      <c r="K60" s="936"/>
      <c r="L60" s="81"/>
      <c r="M60" s="84"/>
      <c r="N60" s="128"/>
      <c r="O60" s="128"/>
      <c r="P60" s="936"/>
      <c r="Q60" s="491"/>
    </row>
    <row r="61" spans="1:23" s="73" customFormat="1" ht="13.5" thickBot="1">
      <c r="A61" s="132">
        <v>39</v>
      </c>
      <c r="B61" s="326" t="s">
        <v>518</v>
      </c>
      <c r="C61" s="134">
        <v>4902572</v>
      </c>
      <c r="D61" s="559" t="s">
        <v>12</v>
      </c>
      <c r="E61" s="133" t="s">
        <v>300</v>
      </c>
      <c r="F61" s="933">
        <v>-100</v>
      </c>
      <c r="G61" s="607">
        <v>80</v>
      </c>
      <c r="H61" s="608">
        <v>80</v>
      </c>
      <c r="I61" s="137">
        <f>G61-H61</f>
        <v>0</v>
      </c>
      <c r="J61" s="137">
        <f>$F61*I61</f>
        <v>0</v>
      </c>
      <c r="K61" s="927">
        <f>J61/1000000</f>
        <v>0</v>
      </c>
      <c r="L61" s="607">
        <v>999792</v>
      </c>
      <c r="M61" s="608">
        <v>999597</v>
      </c>
      <c r="N61" s="137">
        <f>L61-M61</f>
        <v>195</v>
      </c>
      <c r="O61" s="137">
        <f>$F61*N61</f>
        <v>-19500</v>
      </c>
      <c r="P61" s="927">
        <f>O61/1000000</f>
        <v>-1.95E-2</v>
      </c>
      <c r="Q61" s="942"/>
    </row>
    <row r="62" spans="1:23" s="355" customFormat="1" ht="15.95" customHeight="1" thickTop="1" thickBot="1">
      <c r="A62" s="121"/>
      <c r="B62" s="689"/>
      <c r="C62" s="337"/>
      <c r="D62" s="337"/>
      <c r="E62" s="337"/>
      <c r="F62" s="337"/>
      <c r="G62" s="337"/>
      <c r="H62" s="337"/>
      <c r="I62" s="337"/>
      <c r="J62" s="337"/>
      <c r="K62" s="762"/>
      <c r="L62" s="337"/>
      <c r="M62" s="337"/>
      <c r="N62" s="337"/>
      <c r="O62" s="337"/>
      <c r="P62" s="762"/>
      <c r="Q62" s="337"/>
      <c r="R62" s="75"/>
      <c r="S62" s="184"/>
      <c r="T62" s="184"/>
      <c r="U62" s="358"/>
      <c r="V62" s="358"/>
      <c r="W62" s="358"/>
    </row>
    <row r="63" spans="1:23" ht="15.95" customHeight="1" thickTop="1">
      <c r="A63" s="367"/>
      <c r="B63" s="367"/>
      <c r="C63" s="367"/>
      <c r="D63" s="367"/>
      <c r="E63" s="367"/>
      <c r="F63" s="367"/>
      <c r="G63" s="367"/>
      <c r="H63" s="367"/>
      <c r="I63" s="367"/>
      <c r="J63" s="367"/>
      <c r="K63" s="805"/>
      <c r="L63" s="367"/>
      <c r="M63" s="367"/>
      <c r="N63" s="367"/>
      <c r="O63" s="367"/>
      <c r="P63" s="805"/>
      <c r="Q63" s="73"/>
      <c r="R63" s="73"/>
      <c r="S63" s="73"/>
      <c r="T63" s="73"/>
    </row>
    <row r="64" spans="1:23" ht="24" thickBot="1">
      <c r="A64" s="290" t="s">
        <v>318</v>
      </c>
      <c r="G64" s="355"/>
      <c r="H64" s="355"/>
      <c r="I64" s="35" t="s">
        <v>347</v>
      </c>
      <c r="J64" s="355"/>
      <c r="K64" s="759"/>
      <c r="L64" s="355"/>
      <c r="M64" s="355"/>
      <c r="N64" s="35" t="s">
        <v>348</v>
      </c>
      <c r="O64" s="355"/>
      <c r="P64" s="759"/>
      <c r="R64" s="73"/>
      <c r="S64" s="73"/>
      <c r="T64" s="73"/>
    </row>
    <row r="65" spans="1:20" ht="39.75" thickTop="1" thickBot="1">
      <c r="A65" s="368" t="s">
        <v>8</v>
      </c>
      <c r="B65" s="369" t="s">
        <v>9</v>
      </c>
      <c r="C65" s="370" t="s">
        <v>1</v>
      </c>
      <c r="D65" s="370" t="s">
        <v>2</v>
      </c>
      <c r="E65" s="370" t="s">
        <v>3</v>
      </c>
      <c r="F65" s="370" t="s">
        <v>10</v>
      </c>
      <c r="G65" s="368" t="str">
        <f>G5</f>
        <v>FINAL READING 31/01/2025</v>
      </c>
      <c r="H65" s="370" t="str">
        <f>H5</f>
        <v>INTIAL READING 01/01/2025</v>
      </c>
      <c r="I65" s="370" t="s">
        <v>4</v>
      </c>
      <c r="J65" s="370" t="s">
        <v>5</v>
      </c>
      <c r="K65" s="769" t="s">
        <v>6</v>
      </c>
      <c r="L65" s="368" t="str">
        <f>G65</f>
        <v>FINAL READING 31/01/2025</v>
      </c>
      <c r="M65" s="370" t="str">
        <f>H65</f>
        <v>INTIAL READING 01/01/2025</v>
      </c>
      <c r="N65" s="370" t="s">
        <v>4</v>
      </c>
      <c r="O65" s="370" t="s">
        <v>5</v>
      </c>
      <c r="P65" s="769" t="s">
        <v>6</v>
      </c>
      <c r="Q65" s="371" t="s">
        <v>266</v>
      </c>
      <c r="R65" s="73"/>
      <c r="S65" s="73"/>
      <c r="T65" s="73"/>
    </row>
    <row r="66" spans="1:20" ht="15.95" customHeight="1" thickTop="1">
      <c r="A66" s="372"/>
      <c r="B66" s="325" t="s">
        <v>342</v>
      </c>
      <c r="C66" s="373"/>
      <c r="D66" s="373"/>
      <c r="E66" s="373"/>
      <c r="F66" s="374"/>
      <c r="G66" s="373"/>
      <c r="H66" s="373"/>
      <c r="I66" s="373"/>
      <c r="J66" s="373"/>
      <c r="K66" s="806"/>
      <c r="L66" s="373"/>
      <c r="M66" s="373"/>
      <c r="N66" s="373"/>
      <c r="O66" s="373"/>
      <c r="P66" s="815"/>
      <c r="Q66" s="375"/>
      <c r="R66" s="73"/>
      <c r="S66" s="73"/>
      <c r="T66" s="73"/>
    </row>
    <row r="67" spans="1:20" ht="15.95" customHeight="1">
      <c r="A67" s="122">
        <v>1</v>
      </c>
      <c r="B67" s="123" t="s">
        <v>386</v>
      </c>
      <c r="C67" s="124">
        <v>4864839</v>
      </c>
      <c r="D67" s="253" t="s">
        <v>12</v>
      </c>
      <c r="E67" s="239" t="s">
        <v>300</v>
      </c>
      <c r="F67" s="129">
        <v>-1000</v>
      </c>
      <c r="G67" s="247">
        <v>547</v>
      </c>
      <c r="H67" s="248">
        <v>597</v>
      </c>
      <c r="I67" s="310">
        <f>G67-H67</f>
        <v>-50</v>
      </c>
      <c r="J67" s="310">
        <f>$F67*I67</f>
        <v>50000</v>
      </c>
      <c r="K67" s="799">
        <f>J67/1000000</f>
        <v>0.05</v>
      </c>
      <c r="L67" s="247">
        <v>998648</v>
      </c>
      <c r="M67" s="248">
        <v>998650</v>
      </c>
      <c r="N67" s="199">
        <f>L67-M67</f>
        <v>-2</v>
      </c>
      <c r="O67" s="199">
        <f>$F67*N67</f>
        <v>2000</v>
      </c>
      <c r="P67" s="786">
        <f>O67/1000000</f>
        <v>2E-3</v>
      </c>
      <c r="Q67" s="340"/>
      <c r="R67" s="73"/>
      <c r="S67" s="73"/>
      <c r="T67" s="73"/>
    </row>
    <row r="68" spans="1:20" ht="15.95" customHeight="1">
      <c r="A68" s="122">
        <v>2</v>
      </c>
      <c r="B68" s="123" t="s">
        <v>389</v>
      </c>
      <c r="C68" s="124">
        <v>4864872</v>
      </c>
      <c r="D68" s="253" t="s">
        <v>12</v>
      </c>
      <c r="E68" s="239" t="s">
        <v>300</v>
      </c>
      <c r="F68" s="129">
        <v>-1000</v>
      </c>
      <c r="G68" s="247">
        <v>992883</v>
      </c>
      <c r="H68" s="248">
        <v>993018</v>
      </c>
      <c r="I68" s="199">
        <f>G68-H68</f>
        <v>-135</v>
      </c>
      <c r="J68" s="199">
        <f>$F68*I68</f>
        <v>135000</v>
      </c>
      <c r="K68" s="786">
        <f>J68/1000000</f>
        <v>0.13500000000000001</v>
      </c>
      <c r="L68" s="247">
        <v>999115</v>
      </c>
      <c r="M68" s="248">
        <v>999118</v>
      </c>
      <c r="N68" s="199">
        <f>L68-M68</f>
        <v>-3</v>
      </c>
      <c r="O68" s="199">
        <f>$F68*N68</f>
        <v>3000</v>
      </c>
      <c r="P68" s="786">
        <f>O68/1000000</f>
        <v>3.0000000000000001E-3</v>
      </c>
      <c r="Q68" s="340"/>
      <c r="R68" s="73"/>
      <c r="S68" s="73"/>
      <c r="T68" s="73"/>
    </row>
    <row r="69" spans="1:20" ht="15.95" customHeight="1">
      <c r="A69" s="376"/>
      <c r="B69" s="229" t="s">
        <v>315</v>
      </c>
      <c r="C69" s="244"/>
      <c r="D69" s="253"/>
      <c r="E69" s="239"/>
      <c r="F69" s="129"/>
      <c r="G69" s="247"/>
      <c r="H69" s="248"/>
      <c r="I69" s="126"/>
      <c r="J69" s="126"/>
      <c r="K69" s="807"/>
      <c r="L69" s="247"/>
      <c r="M69" s="248"/>
      <c r="N69" s="126"/>
      <c r="O69" s="126"/>
      <c r="P69" s="807"/>
      <c r="Q69" s="340"/>
      <c r="R69" s="73"/>
      <c r="S69" s="73"/>
      <c r="T69" s="73"/>
    </row>
    <row r="70" spans="1:20" ht="15.95" customHeight="1">
      <c r="A70" s="122">
        <v>3</v>
      </c>
      <c r="B70" s="123" t="s">
        <v>316</v>
      </c>
      <c r="C70" s="124">
        <v>4865072</v>
      </c>
      <c r="D70" s="253" t="s">
        <v>12</v>
      </c>
      <c r="E70" s="239" t="s">
        <v>300</v>
      </c>
      <c r="F70" s="124">
        <v>-100</v>
      </c>
      <c r="G70" s="247">
        <v>999357</v>
      </c>
      <c r="H70" s="248">
        <v>999372</v>
      </c>
      <c r="I70" s="199">
        <f>G70-H70</f>
        <v>-15</v>
      </c>
      <c r="J70" s="199">
        <f>$F70*I70</f>
        <v>1500</v>
      </c>
      <c r="K70" s="786">
        <f>J70/1000000</f>
        <v>1.5E-3</v>
      </c>
      <c r="L70" s="247">
        <v>999421</v>
      </c>
      <c r="M70" s="248">
        <v>999428</v>
      </c>
      <c r="N70" s="199">
        <f>L70-M70</f>
        <v>-7</v>
      </c>
      <c r="O70" s="199">
        <f>$F70*N70</f>
        <v>700</v>
      </c>
      <c r="P70" s="786">
        <f>O70/1000000</f>
        <v>6.9999999999999999E-4</v>
      </c>
      <c r="Q70" s="340"/>
      <c r="R70" s="73"/>
      <c r="S70" s="73"/>
      <c r="T70" s="73"/>
    </row>
    <row r="71" spans="1:20" s="355" customFormat="1" ht="15.95" customHeight="1">
      <c r="A71" s="122">
        <v>4</v>
      </c>
      <c r="B71" s="123" t="s">
        <v>317</v>
      </c>
      <c r="C71" s="124">
        <v>4865066</v>
      </c>
      <c r="D71" s="253" t="s">
        <v>12</v>
      </c>
      <c r="E71" s="239" t="s">
        <v>300</v>
      </c>
      <c r="F71" s="722">
        <v>-200</v>
      </c>
      <c r="G71" s="247">
        <v>800</v>
      </c>
      <c r="H71" s="248">
        <v>785</v>
      </c>
      <c r="I71" s="199">
        <f>G71-H71</f>
        <v>15</v>
      </c>
      <c r="J71" s="199">
        <f>$F71*I71</f>
        <v>-3000</v>
      </c>
      <c r="K71" s="786">
        <f>J71/1000000</f>
        <v>-3.0000000000000001E-3</v>
      </c>
      <c r="L71" s="247">
        <v>687</v>
      </c>
      <c r="M71" s="248">
        <v>687</v>
      </c>
      <c r="N71" s="199">
        <f>L71-M71</f>
        <v>0</v>
      </c>
      <c r="O71" s="199">
        <f>$F71*N71</f>
        <v>0</v>
      </c>
      <c r="P71" s="786">
        <f>O71/1000000</f>
        <v>0</v>
      </c>
      <c r="Q71" s="340"/>
      <c r="R71" s="75"/>
      <c r="S71" s="75"/>
      <c r="T71" s="75"/>
    </row>
    <row r="72" spans="1:20" ht="15.95" customHeight="1" thickBot="1">
      <c r="A72" s="132"/>
      <c r="B72" s="326"/>
      <c r="C72" s="134"/>
      <c r="D72" s="559"/>
      <c r="E72" s="133"/>
      <c r="F72" s="137"/>
      <c r="G72" s="607"/>
      <c r="H72" s="608"/>
      <c r="I72" s="137"/>
      <c r="J72" s="137"/>
      <c r="K72" s="804"/>
      <c r="L72" s="607"/>
      <c r="M72" s="608"/>
      <c r="N72" s="137"/>
      <c r="O72" s="137"/>
      <c r="P72" s="804"/>
      <c r="Q72" s="560"/>
      <c r="R72" s="73"/>
      <c r="S72" s="73"/>
      <c r="T72" s="73"/>
    </row>
    <row r="73" spans="1:20" ht="25.5" customHeight="1" thickTop="1">
      <c r="A73" s="136" t="s">
        <v>293</v>
      </c>
      <c r="B73" s="362"/>
      <c r="C73" s="60"/>
      <c r="D73" s="362"/>
      <c r="E73" s="362"/>
      <c r="F73" s="362"/>
      <c r="G73" s="362"/>
      <c r="H73" s="362"/>
      <c r="I73" s="362"/>
      <c r="J73" s="362"/>
      <c r="K73" s="808">
        <f>SUM(K9:K62)+SUM(K67:K72)-K33</f>
        <v>-5.9969628000000004</v>
      </c>
      <c r="L73" s="455"/>
      <c r="M73" s="455"/>
      <c r="N73" s="455"/>
      <c r="O73" s="455"/>
      <c r="P73" s="808">
        <f>SUM(P9:P62)+SUM(P67:P72)-P33</f>
        <v>-5.6761670000000014E-2</v>
      </c>
    </row>
    <row r="74" spans="1:20">
      <c r="A74" s="362"/>
      <c r="B74" s="362"/>
      <c r="C74" s="362"/>
      <c r="D74" s="362"/>
      <c r="E74" s="362"/>
      <c r="F74" s="362"/>
      <c r="G74" s="362"/>
      <c r="H74" s="362"/>
      <c r="I74" s="362"/>
      <c r="J74" s="362"/>
      <c r="K74" s="809"/>
      <c r="L74" s="362"/>
      <c r="M74" s="362"/>
      <c r="N74" s="362"/>
      <c r="O74" s="362"/>
      <c r="P74" s="809"/>
    </row>
    <row r="75" spans="1:20" ht="9.75" customHeight="1">
      <c r="A75" s="362"/>
      <c r="B75" s="362"/>
      <c r="C75" s="362"/>
      <c r="D75" s="362"/>
      <c r="E75" s="362"/>
      <c r="F75" s="362"/>
      <c r="G75" s="362"/>
      <c r="H75" s="362"/>
      <c r="I75" s="362"/>
      <c r="J75" s="362"/>
      <c r="K75" s="809"/>
      <c r="L75" s="362"/>
      <c r="M75" s="362"/>
      <c r="N75" s="362"/>
      <c r="O75" s="362"/>
      <c r="P75" s="809"/>
    </row>
    <row r="76" spans="1:20" hidden="1">
      <c r="A76" s="362"/>
      <c r="B76" s="362"/>
      <c r="C76" s="362"/>
      <c r="D76" s="362"/>
      <c r="E76" s="362"/>
      <c r="F76" s="362"/>
      <c r="G76" s="362"/>
      <c r="H76" s="362"/>
      <c r="I76" s="362"/>
      <c r="J76" s="362"/>
      <c r="K76" s="809"/>
      <c r="L76" s="362"/>
      <c r="M76" s="362"/>
      <c r="N76" s="362"/>
      <c r="O76" s="362"/>
      <c r="P76" s="809"/>
    </row>
    <row r="77" spans="1:20" ht="23.25" customHeight="1" thickBot="1">
      <c r="A77" s="362"/>
      <c r="B77" s="362"/>
      <c r="C77" s="456"/>
      <c r="D77" s="362"/>
      <c r="E77" s="362"/>
      <c r="F77" s="362"/>
      <c r="G77" s="362"/>
      <c r="H77" s="362"/>
      <c r="I77" s="362"/>
      <c r="J77" s="457"/>
      <c r="K77" s="765" t="s">
        <v>294</v>
      </c>
      <c r="L77" s="362"/>
      <c r="M77" s="362"/>
      <c r="N77" s="362"/>
      <c r="O77" s="362"/>
      <c r="P77" s="765" t="s">
        <v>295</v>
      </c>
    </row>
    <row r="78" spans="1:20" ht="20.25">
      <c r="A78" s="458"/>
      <c r="B78" s="459"/>
      <c r="C78" s="136"/>
      <c r="D78" s="400"/>
      <c r="E78" s="400"/>
      <c r="F78" s="400"/>
      <c r="G78" s="400"/>
      <c r="H78" s="400"/>
      <c r="I78" s="400"/>
      <c r="J78" s="460"/>
      <c r="K78" s="810"/>
      <c r="L78" s="459"/>
      <c r="M78" s="459"/>
      <c r="N78" s="459"/>
      <c r="O78" s="459"/>
      <c r="P78" s="810"/>
      <c r="Q78" s="401"/>
    </row>
    <row r="79" spans="1:20" ht="20.25">
      <c r="A79" s="173"/>
      <c r="B79" s="136" t="s">
        <v>291</v>
      </c>
      <c r="C79" s="136"/>
      <c r="D79" s="461"/>
      <c r="E79" s="461"/>
      <c r="F79" s="461"/>
      <c r="G79" s="461"/>
      <c r="H79" s="461"/>
      <c r="I79" s="461"/>
      <c r="J79" s="461"/>
      <c r="K79" s="811">
        <f>K73</f>
        <v>-5.9969628000000004</v>
      </c>
      <c r="L79" s="463"/>
      <c r="M79" s="463"/>
      <c r="N79" s="463"/>
      <c r="O79" s="463"/>
      <c r="P79" s="811">
        <f>P73</f>
        <v>-5.6761670000000014E-2</v>
      </c>
      <c r="Q79" s="402"/>
    </row>
    <row r="80" spans="1:20" ht="20.25">
      <c r="A80" s="173"/>
      <c r="B80" s="136"/>
      <c r="C80" s="136"/>
      <c r="D80" s="461"/>
      <c r="E80" s="461"/>
      <c r="F80" s="461"/>
      <c r="G80" s="461"/>
      <c r="H80" s="461"/>
      <c r="I80" s="464"/>
      <c r="J80" s="43"/>
      <c r="K80" s="812"/>
      <c r="L80" s="452"/>
      <c r="M80" s="452"/>
      <c r="N80" s="452"/>
      <c r="O80" s="452"/>
      <c r="P80" s="812"/>
      <c r="Q80" s="402"/>
    </row>
    <row r="81" spans="1:17" ht="20.25">
      <c r="A81" s="173"/>
      <c r="B81" s="136" t="s">
        <v>284</v>
      </c>
      <c r="C81" s="136"/>
      <c r="D81" s="461"/>
      <c r="E81" s="461"/>
      <c r="F81" s="461"/>
      <c r="G81" s="461"/>
      <c r="H81" s="461"/>
      <c r="I81" s="461"/>
      <c r="J81" s="461"/>
      <c r="K81" s="811">
        <f>'STEPPED UP GENCO'!K74</f>
        <v>0.38744306000000006</v>
      </c>
      <c r="L81" s="462"/>
      <c r="M81" s="462"/>
      <c r="N81" s="462"/>
      <c r="O81" s="462"/>
      <c r="P81" s="811">
        <f>'STEPPED UP GENCO'!P74</f>
        <v>4.7590799999999702E-3</v>
      </c>
      <c r="Q81" s="402"/>
    </row>
    <row r="82" spans="1:17" ht="20.25">
      <c r="A82" s="173"/>
      <c r="B82" s="136"/>
      <c r="C82" s="136"/>
      <c r="D82" s="465"/>
      <c r="E82" s="465"/>
      <c r="F82" s="465"/>
      <c r="G82" s="465"/>
      <c r="H82" s="465"/>
      <c r="I82" s="466"/>
      <c r="J82" s="467"/>
      <c r="K82" s="759"/>
      <c r="L82" s="355"/>
      <c r="M82" s="355"/>
      <c r="N82" s="355"/>
      <c r="O82" s="355"/>
      <c r="P82" s="759"/>
      <c r="Q82" s="402"/>
    </row>
    <row r="83" spans="1:17" ht="20.25">
      <c r="A83" s="173"/>
      <c r="B83" s="136" t="s">
        <v>292</v>
      </c>
      <c r="C83" s="136"/>
      <c r="D83" s="355"/>
      <c r="E83" s="355"/>
      <c r="F83" s="355"/>
      <c r="G83" s="355"/>
      <c r="H83" s="355"/>
      <c r="I83" s="355"/>
      <c r="J83" s="355"/>
      <c r="K83" s="468">
        <f>SUM(K79:K82)</f>
        <v>-5.6095197400000005</v>
      </c>
      <c r="L83" s="355"/>
      <c r="M83" s="355"/>
      <c r="N83" s="355"/>
      <c r="O83" s="355"/>
      <c r="P83" s="468">
        <f>SUM(P79:P82)</f>
        <v>-5.2002590000000043E-2</v>
      </c>
      <c r="Q83" s="402"/>
    </row>
    <row r="84" spans="1:17" ht="20.25">
      <c r="A84" s="425"/>
      <c r="B84" s="355"/>
      <c r="C84" s="136"/>
      <c r="D84" s="355"/>
      <c r="E84" s="355"/>
      <c r="F84" s="355"/>
      <c r="G84" s="355"/>
      <c r="H84" s="355"/>
      <c r="I84" s="355"/>
      <c r="J84" s="355"/>
      <c r="K84" s="759"/>
      <c r="L84" s="355"/>
      <c r="M84" s="355"/>
      <c r="N84" s="355"/>
      <c r="O84" s="355"/>
      <c r="P84" s="759"/>
      <c r="Q84" s="402"/>
    </row>
    <row r="85" spans="1:17" ht="13.5" thickBot="1">
      <c r="A85" s="426"/>
      <c r="B85" s="403"/>
      <c r="C85" s="403"/>
      <c r="D85" s="403"/>
      <c r="E85" s="403"/>
      <c r="F85" s="403"/>
      <c r="G85" s="403"/>
      <c r="H85" s="403"/>
      <c r="I85" s="403"/>
      <c r="J85" s="403"/>
      <c r="K85" s="764"/>
      <c r="L85" s="403"/>
      <c r="M85" s="403"/>
      <c r="N85" s="403"/>
      <c r="O85" s="403"/>
      <c r="P85" s="764"/>
      <c r="Q85" s="404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topLeftCell="A22" zoomScale="70" zoomScaleNormal="70" zoomScaleSheetLayoutView="70" workbookViewId="0">
      <selection activeCell="Q11" sqref="Q11"/>
    </sheetView>
  </sheetViews>
  <sheetFormatPr defaultRowHeight="12.75"/>
  <cols>
    <col min="1" max="1" width="4.7109375" style="328" customWidth="1"/>
    <col min="2" max="2" width="26.7109375" style="328" customWidth="1"/>
    <col min="3" max="3" width="18.5703125" style="328" customWidth="1"/>
    <col min="4" max="4" width="12.85546875" style="328" customWidth="1"/>
    <col min="5" max="5" width="22.140625" style="328" customWidth="1"/>
    <col min="6" max="6" width="14.42578125" style="328" customWidth="1"/>
    <col min="7" max="7" width="15.5703125" style="328" customWidth="1"/>
    <col min="8" max="8" width="15.28515625" style="328" customWidth="1"/>
    <col min="9" max="9" width="15" style="328" customWidth="1"/>
    <col min="10" max="10" width="16.7109375" style="328" customWidth="1"/>
    <col min="11" max="11" width="16.5703125" style="493" customWidth="1"/>
    <col min="12" max="12" width="17.140625" style="328" customWidth="1"/>
    <col min="13" max="13" width="14.7109375" style="328" customWidth="1"/>
    <col min="14" max="14" width="15.7109375" style="328" customWidth="1"/>
    <col min="15" max="15" width="18.28515625" style="328" customWidth="1"/>
    <col min="16" max="16" width="17.140625" style="493" customWidth="1"/>
    <col min="17" max="17" width="22" style="328" customWidth="1"/>
    <col min="18" max="16384" width="9.140625" style="328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19" t="str">
        <f>NDPL!Q1</f>
        <v>JANUARY-2025</v>
      </c>
      <c r="Q2" s="469"/>
    </row>
    <row r="3" spans="1:17" ht="23.25">
      <c r="A3" s="141" t="s">
        <v>192</v>
      </c>
    </row>
    <row r="4" spans="1:17" ht="24" thickBot="1">
      <c r="A4" s="3"/>
      <c r="G4" s="355"/>
      <c r="H4" s="355"/>
      <c r="I4" s="35" t="s">
        <v>347</v>
      </c>
      <c r="J4" s="355"/>
      <c r="K4" s="759"/>
      <c r="L4" s="355"/>
      <c r="M4" s="355"/>
      <c r="N4" s="35" t="s">
        <v>348</v>
      </c>
      <c r="O4" s="355"/>
      <c r="P4" s="759"/>
    </row>
    <row r="5" spans="1:17" ht="51.75" customHeight="1" thickTop="1" thickBot="1">
      <c r="A5" s="368" t="s">
        <v>8</v>
      </c>
      <c r="B5" s="369" t="s">
        <v>9</v>
      </c>
      <c r="C5" s="370" t="s">
        <v>1</v>
      </c>
      <c r="D5" s="370" t="s">
        <v>2</v>
      </c>
      <c r="E5" s="370" t="s">
        <v>3</v>
      </c>
      <c r="F5" s="370" t="s">
        <v>10</v>
      </c>
      <c r="G5" s="368" t="str">
        <f>NDPL!G5</f>
        <v>FINAL READING 31/01/2025</v>
      </c>
      <c r="H5" s="370" t="str">
        <f>NDPL!H5</f>
        <v>INTIAL READING 01/01/2025</v>
      </c>
      <c r="I5" s="370" t="s">
        <v>4</v>
      </c>
      <c r="J5" s="370" t="s">
        <v>5</v>
      </c>
      <c r="K5" s="769" t="s">
        <v>6</v>
      </c>
      <c r="L5" s="368" t="str">
        <f>NDPL!G5</f>
        <v>FINAL READING 31/01/2025</v>
      </c>
      <c r="M5" s="370" t="str">
        <f>NDPL!H5</f>
        <v>INTIAL READING 01/01/2025</v>
      </c>
      <c r="N5" s="370" t="s">
        <v>4</v>
      </c>
      <c r="O5" s="370" t="s">
        <v>5</v>
      </c>
      <c r="P5" s="769" t="s">
        <v>6</v>
      </c>
      <c r="Q5" s="371" t="s">
        <v>266</v>
      </c>
    </row>
    <row r="6" spans="1:17" ht="14.25" thickTop="1" thickBot="1"/>
    <row r="7" spans="1:17" ht="24" customHeight="1" thickTop="1">
      <c r="A7" s="306" t="s">
        <v>205</v>
      </c>
      <c r="B7" s="44"/>
      <c r="C7" s="45"/>
      <c r="D7" s="45"/>
      <c r="E7" s="45"/>
      <c r="F7" s="45"/>
      <c r="G7" s="451"/>
      <c r="H7" s="449"/>
      <c r="I7" s="449"/>
      <c r="J7" s="449"/>
      <c r="K7" s="813"/>
      <c r="L7" s="470"/>
      <c r="M7" s="364"/>
      <c r="N7" s="449"/>
      <c r="O7" s="449"/>
      <c r="P7" s="820"/>
      <c r="Q7" s="390"/>
    </row>
    <row r="8" spans="1:17" ht="24" customHeight="1">
      <c r="A8" s="471" t="s">
        <v>193</v>
      </c>
      <c r="B8" s="70"/>
      <c r="C8" s="70"/>
      <c r="D8" s="70"/>
      <c r="E8" s="70"/>
      <c r="F8" s="70"/>
      <c r="G8" s="81"/>
      <c r="H8" s="452"/>
      <c r="I8" s="292"/>
      <c r="J8" s="292"/>
      <c r="K8" s="801"/>
      <c r="L8" s="293"/>
      <c r="M8" s="292"/>
      <c r="N8" s="292"/>
      <c r="O8" s="292"/>
      <c r="P8" s="821"/>
      <c r="Q8" s="332"/>
    </row>
    <row r="9" spans="1:17" ht="24" customHeight="1">
      <c r="A9" s="472" t="s">
        <v>194</v>
      </c>
      <c r="B9" s="70"/>
      <c r="C9" s="70"/>
      <c r="D9" s="70"/>
      <c r="E9" s="70"/>
      <c r="F9" s="70"/>
      <c r="G9" s="81"/>
      <c r="H9" s="452"/>
      <c r="I9" s="292"/>
      <c r="J9" s="292"/>
      <c r="K9" s="801"/>
      <c r="L9" s="293"/>
      <c r="M9" s="292"/>
      <c r="N9" s="292"/>
      <c r="O9" s="292"/>
      <c r="P9" s="821"/>
      <c r="Q9" s="332"/>
    </row>
    <row r="10" spans="1:17" ht="24" customHeight="1">
      <c r="A10" s="190">
        <v>1</v>
      </c>
      <c r="B10" s="192" t="s">
        <v>207</v>
      </c>
      <c r="C10" s="305">
        <v>5128430</v>
      </c>
      <c r="D10" s="194" t="s">
        <v>12</v>
      </c>
      <c r="E10" s="193" t="s">
        <v>300</v>
      </c>
      <c r="F10" s="194">
        <v>200</v>
      </c>
      <c r="G10" s="247">
        <v>3226</v>
      </c>
      <c r="H10" s="248">
        <v>3281</v>
      </c>
      <c r="I10" s="234">
        <f t="shared" ref="I10:I15" si="0">G10-H10</f>
        <v>-55</v>
      </c>
      <c r="J10" s="234">
        <f t="shared" ref="J10:J15" si="1">$F10*I10</f>
        <v>-11000</v>
      </c>
      <c r="K10" s="757">
        <f t="shared" ref="K10:K15" si="2">J10/1000000</f>
        <v>-1.0999999999999999E-2</v>
      </c>
      <c r="L10" s="247">
        <v>83472</v>
      </c>
      <c r="M10" s="248">
        <v>83754</v>
      </c>
      <c r="N10" s="234">
        <f t="shared" ref="N10:N15" si="3">L10-M10</f>
        <v>-282</v>
      </c>
      <c r="O10" s="234">
        <f t="shared" ref="O10:O15" si="4">$F10*N10</f>
        <v>-56400</v>
      </c>
      <c r="P10" s="757">
        <f t="shared" ref="P10:P15" si="5">O10/1000000</f>
        <v>-5.6399999999999999E-2</v>
      </c>
      <c r="Q10" s="332"/>
    </row>
    <row r="11" spans="1:17" ht="24" customHeight="1">
      <c r="A11" s="190">
        <v>2</v>
      </c>
      <c r="B11" s="192" t="s">
        <v>208</v>
      </c>
      <c r="C11" s="305">
        <v>4864807</v>
      </c>
      <c r="D11" s="194" t="s">
        <v>12</v>
      </c>
      <c r="E11" s="193" t="s">
        <v>300</v>
      </c>
      <c r="F11" s="194">
        <v>200</v>
      </c>
      <c r="G11" s="247">
        <v>999397</v>
      </c>
      <c r="H11" s="248">
        <v>999405</v>
      </c>
      <c r="I11" s="234">
        <f t="shared" si="0"/>
        <v>-8</v>
      </c>
      <c r="J11" s="234">
        <f t="shared" si="1"/>
        <v>-1600</v>
      </c>
      <c r="K11" s="757">
        <f t="shared" si="2"/>
        <v>-1.6000000000000001E-3</v>
      </c>
      <c r="L11" s="247">
        <v>27046</v>
      </c>
      <c r="M11" s="248">
        <v>27231</v>
      </c>
      <c r="N11" s="234">
        <f t="shared" si="3"/>
        <v>-185</v>
      </c>
      <c r="O11" s="234">
        <f t="shared" si="4"/>
        <v>-37000</v>
      </c>
      <c r="P11" s="757">
        <f t="shared" si="5"/>
        <v>-3.6999999999999998E-2</v>
      </c>
      <c r="Q11" s="340" t="s">
        <v>520</v>
      </c>
    </row>
    <row r="12" spans="1:17" ht="24" customHeight="1">
      <c r="A12" s="190">
        <v>3</v>
      </c>
      <c r="B12" s="192" t="s">
        <v>195</v>
      </c>
      <c r="C12" s="305">
        <v>4864815</v>
      </c>
      <c r="D12" s="194" t="s">
        <v>12</v>
      </c>
      <c r="E12" s="193" t="s">
        <v>300</v>
      </c>
      <c r="F12" s="194">
        <v>200</v>
      </c>
      <c r="G12" s="247">
        <v>999983</v>
      </c>
      <c r="H12" s="248">
        <v>999983</v>
      </c>
      <c r="I12" s="234">
        <f t="shared" si="0"/>
        <v>0</v>
      </c>
      <c r="J12" s="234">
        <f t="shared" si="1"/>
        <v>0</v>
      </c>
      <c r="K12" s="757">
        <f t="shared" si="2"/>
        <v>0</v>
      </c>
      <c r="L12" s="247">
        <v>4022</v>
      </c>
      <c r="M12" s="248">
        <v>3910</v>
      </c>
      <c r="N12" s="234">
        <f t="shared" si="3"/>
        <v>112</v>
      </c>
      <c r="O12" s="234">
        <f t="shared" si="4"/>
        <v>22400</v>
      </c>
      <c r="P12" s="757">
        <f t="shared" si="5"/>
        <v>2.24E-2</v>
      </c>
      <c r="Q12" s="332"/>
    </row>
    <row r="13" spans="1:17" ht="24" customHeight="1">
      <c r="A13" s="190">
        <v>4</v>
      </c>
      <c r="B13" s="192" t="s">
        <v>196</v>
      </c>
      <c r="C13" s="305">
        <v>4864918</v>
      </c>
      <c r="D13" s="194" t="s">
        <v>12</v>
      </c>
      <c r="E13" s="193" t="s">
        <v>300</v>
      </c>
      <c r="F13" s="194">
        <v>400</v>
      </c>
      <c r="G13" s="247">
        <v>999717</v>
      </c>
      <c r="H13" s="248">
        <v>999719</v>
      </c>
      <c r="I13" s="234">
        <f t="shared" si="0"/>
        <v>-2</v>
      </c>
      <c r="J13" s="234">
        <f t="shared" si="1"/>
        <v>-800</v>
      </c>
      <c r="K13" s="757">
        <f t="shared" si="2"/>
        <v>-8.0000000000000004E-4</v>
      </c>
      <c r="L13" s="247">
        <v>20919</v>
      </c>
      <c r="M13" s="248">
        <v>20937</v>
      </c>
      <c r="N13" s="234">
        <f t="shared" si="3"/>
        <v>-18</v>
      </c>
      <c r="O13" s="234">
        <f t="shared" si="4"/>
        <v>-7200</v>
      </c>
      <c r="P13" s="757">
        <f t="shared" si="5"/>
        <v>-7.1999999999999998E-3</v>
      </c>
      <c r="Q13" s="332"/>
    </row>
    <row r="14" spans="1:17" ht="24" customHeight="1">
      <c r="A14" s="190">
        <v>5</v>
      </c>
      <c r="B14" s="192" t="s">
        <v>356</v>
      </c>
      <c r="C14" s="305">
        <v>4864894</v>
      </c>
      <c r="D14" s="194" t="s">
        <v>12</v>
      </c>
      <c r="E14" s="193" t="s">
        <v>300</v>
      </c>
      <c r="F14" s="194">
        <v>800</v>
      </c>
      <c r="G14" s="247">
        <v>999231</v>
      </c>
      <c r="H14" s="248">
        <v>999268</v>
      </c>
      <c r="I14" s="234">
        <f t="shared" si="0"/>
        <v>-37</v>
      </c>
      <c r="J14" s="234">
        <f t="shared" si="1"/>
        <v>-29600</v>
      </c>
      <c r="K14" s="757">
        <f t="shared" si="2"/>
        <v>-2.9600000000000001E-2</v>
      </c>
      <c r="L14" s="247">
        <v>1545</v>
      </c>
      <c r="M14" s="248">
        <v>1541</v>
      </c>
      <c r="N14" s="234">
        <f t="shared" si="3"/>
        <v>4</v>
      </c>
      <c r="O14" s="234">
        <f t="shared" si="4"/>
        <v>3200</v>
      </c>
      <c r="P14" s="757">
        <f t="shared" si="5"/>
        <v>3.2000000000000002E-3</v>
      </c>
      <c r="Q14" s="332"/>
    </row>
    <row r="15" spans="1:17" ht="31.5" customHeight="1">
      <c r="A15" s="943">
        <v>6</v>
      </c>
      <c r="B15" s="958" t="s">
        <v>355</v>
      </c>
      <c r="C15" s="959">
        <v>4864800</v>
      </c>
      <c r="D15" s="960" t="s">
        <v>12</v>
      </c>
      <c r="E15" s="193" t="s">
        <v>300</v>
      </c>
      <c r="F15" s="960">
        <v>200</v>
      </c>
      <c r="G15" s="247">
        <v>3500</v>
      </c>
      <c r="H15" s="248">
        <v>3524</v>
      </c>
      <c r="I15" s="234">
        <f t="shared" si="0"/>
        <v>-24</v>
      </c>
      <c r="J15" s="234">
        <f t="shared" si="1"/>
        <v>-4800</v>
      </c>
      <c r="K15" s="757">
        <f t="shared" si="2"/>
        <v>-4.7999999999999996E-3</v>
      </c>
      <c r="L15" s="247">
        <v>14773</v>
      </c>
      <c r="M15" s="248">
        <v>14778</v>
      </c>
      <c r="N15" s="234">
        <f t="shared" si="3"/>
        <v>-5</v>
      </c>
      <c r="O15" s="234">
        <f t="shared" si="4"/>
        <v>-1000</v>
      </c>
      <c r="P15" s="757">
        <f t="shared" si="5"/>
        <v>-1E-3</v>
      </c>
      <c r="Q15" s="344" t="s">
        <v>536</v>
      </c>
    </row>
    <row r="16" spans="1:17" ht="24" customHeight="1">
      <c r="A16" s="473" t="s">
        <v>197</v>
      </c>
      <c r="B16" s="192"/>
      <c r="C16" s="305"/>
      <c r="D16" s="194"/>
      <c r="E16" s="192"/>
      <c r="F16" s="194"/>
      <c r="G16" s="247"/>
      <c r="H16" s="248"/>
      <c r="I16" s="234"/>
      <c r="J16" s="234"/>
      <c r="K16" s="757"/>
      <c r="L16" s="247"/>
      <c r="M16" s="248"/>
      <c r="N16" s="234"/>
      <c r="O16" s="234"/>
      <c r="P16" s="757"/>
      <c r="Q16" s="332"/>
    </row>
    <row r="17" spans="1:17" ht="24" customHeight="1">
      <c r="A17" s="190">
        <v>7</v>
      </c>
      <c r="B17" s="192" t="s">
        <v>209</v>
      </c>
      <c r="C17" s="305">
        <v>4865164</v>
      </c>
      <c r="D17" s="194" t="s">
        <v>12</v>
      </c>
      <c r="E17" s="193" t="s">
        <v>300</v>
      </c>
      <c r="F17" s="194">
        <v>666.66700000000003</v>
      </c>
      <c r="G17" s="247">
        <v>998789</v>
      </c>
      <c r="H17" s="248">
        <v>998923</v>
      </c>
      <c r="I17" s="234">
        <f>G17-H17</f>
        <v>-134</v>
      </c>
      <c r="J17" s="234">
        <f>$F17*I17</f>
        <v>-89333.377999999997</v>
      </c>
      <c r="K17" s="757">
        <f>J17/1000000</f>
        <v>-8.9333377999999991E-2</v>
      </c>
      <c r="L17" s="247">
        <v>998131</v>
      </c>
      <c r="M17" s="248">
        <v>998135</v>
      </c>
      <c r="N17" s="234">
        <f>L17-M17</f>
        <v>-4</v>
      </c>
      <c r="O17" s="234">
        <f>$F17*N17</f>
        <v>-2666.6680000000001</v>
      </c>
      <c r="P17" s="757">
        <f>O17/1000000</f>
        <v>-2.6666680000000001E-3</v>
      </c>
      <c r="Q17" s="332"/>
    </row>
    <row r="18" spans="1:17" ht="24" customHeight="1">
      <c r="A18" s="190">
        <v>8</v>
      </c>
      <c r="B18" s="192" t="s">
        <v>208</v>
      </c>
      <c r="C18" s="305">
        <v>4864845</v>
      </c>
      <c r="D18" s="194" t="s">
        <v>12</v>
      </c>
      <c r="E18" s="193" t="s">
        <v>300</v>
      </c>
      <c r="F18" s="194">
        <v>1000</v>
      </c>
      <c r="G18" s="247">
        <v>68</v>
      </c>
      <c r="H18" s="248">
        <v>143</v>
      </c>
      <c r="I18" s="234">
        <f>G18-H18</f>
        <v>-75</v>
      </c>
      <c r="J18" s="234">
        <f>$F18*I18</f>
        <v>-75000</v>
      </c>
      <c r="K18" s="757">
        <f>J18/1000000</f>
        <v>-7.4999999999999997E-2</v>
      </c>
      <c r="L18" s="247">
        <v>1362</v>
      </c>
      <c r="M18" s="248">
        <v>1374</v>
      </c>
      <c r="N18" s="234">
        <f>L18-M18</f>
        <v>-12</v>
      </c>
      <c r="O18" s="234">
        <f>$F18*N18</f>
        <v>-12000</v>
      </c>
      <c r="P18" s="757">
        <f>O18/1000000</f>
        <v>-1.2E-2</v>
      </c>
      <c r="Q18" s="332"/>
    </row>
    <row r="19" spans="1:17" ht="24" customHeight="1">
      <c r="A19" s="190">
        <v>9</v>
      </c>
      <c r="B19" s="70" t="s">
        <v>506</v>
      </c>
      <c r="C19" s="305" t="s">
        <v>507</v>
      </c>
      <c r="D19" s="743" t="s">
        <v>432</v>
      </c>
      <c r="E19" s="206" t="s">
        <v>300</v>
      </c>
      <c r="F19" s="194">
        <v>2</v>
      </c>
      <c r="G19" s="247">
        <v>-213300</v>
      </c>
      <c r="H19" s="248">
        <v>-156600</v>
      </c>
      <c r="I19" s="234">
        <f>G19-H19</f>
        <v>-56700</v>
      </c>
      <c r="J19" s="234">
        <f>$F19*I19</f>
        <v>-113400</v>
      </c>
      <c r="K19" s="757">
        <f>J19/1000000</f>
        <v>-0.1134</v>
      </c>
      <c r="L19" s="247">
        <v>170400</v>
      </c>
      <c r="M19" s="248">
        <v>174000</v>
      </c>
      <c r="N19" s="234">
        <f>L19-M19</f>
        <v>-3600</v>
      </c>
      <c r="O19" s="234">
        <f>$F19*N19</f>
        <v>-7200</v>
      </c>
      <c r="P19" s="757">
        <f>O19/1000000</f>
        <v>-7.1999999999999998E-3</v>
      </c>
      <c r="Q19" s="539"/>
    </row>
    <row r="20" spans="1:17" ht="24" customHeight="1">
      <c r="A20" s="190"/>
      <c r="B20" s="192"/>
      <c r="C20" s="305"/>
      <c r="D20" s="194"/>
      <c r="E20" s="193"/>
      <c r="F20" s="194"/>
      <c r="G20" s="247"/>
      <c r="H20" s="248"/>
      <c r="I20" s="234"/>
      <c r="J20" s="234"/>
      <c r="K20" s="757"/>
      <c r="L20" s="247"/>
      <c r="M20" s="248"/>
      <c r="N20" s="234"/>
      <c r="O20" s="234"/>
      <c r="P20" s="757"/>
      <c r="Q20" s="332"/>
    </row>
    <row r="21" spans="1:17" ht="24" customHeight="1">
      <c r="A21" s="191"/>
      <c r="B21" s="474" t="s">
        <v>204</v>
      </c>
      <c r="C21" s="475"/>
      <c r="D21" s="194"/>
      <c r="E21" s="192"/>
      <c r="F21" s="207"/>
      <c r="G21" s="247"/>
      <c r="H21" s="248"/>
      <c r="I21" s="234"/>
      <c r="J21" s="234"/>
      <c r="K21" s="770">
        <f>SUM(K10:K20)</f>
        <v>-0.32553337799999998</v>
      </c>
      <c r="L21" s="247"/>
      <c r="M21" s="248"/>
      <c r="N21" s="234"/>
      <c r="O21" s="234"/>
      <c r="P21" s="770">
        <f>SUM(P10:P20)</f>
        <v>-9.786666799999999E-2</v>
      </c>
      <c r="Q21" s="332"/>
    </row>
    <row r="22" spans="1:17" ht="24" customHeight="1">
      <c r="A22" s="191"/>
      <c r="B22" s="116"/>
      <c r="C22" s="475"/>
      <c r="D22" s="194"/>
      <c r="E22" s="192"/>
      <c r="F22" s="207"/>
      <c r="G22" s="247"/>
      <c r="H22" s="248"/>
      <c r="I22" s="234"/>
      <c r="J22" s="234"/>
      <c r="K22" s="757"/>
      <c r="L22" s="247"/>
      <c r="M22" s="248"/>
      <c r="N22" s="234"/>
      <c r="O22" s="234"/>
      <c r="P22" s="757"/>
      <c r="Q22" s="332"/>
    </row>
    <row r="23" spans="1:17" ht="24" customHeight="1">
      <c r="A23" s="473" t="s">
        <v>198</v>
      </c>
      <c r="B23" s="70"/>
      <c r="C23" s="476"/>
      <c r="D23" s="207"/>
      <c r="E23" s="70"/>
      <c r="F23" s="207"/>
      <c r="G23" s="247"/>
      <c r="H23" s="248"/>
      <c r="I23" s="234"/>
      <c r="J23" s="234"/>
      <c r="K23" s="757"/>
      <c r="L23" s="247"/>
      <c r="M23" s="248"/>
      <c r="N23" s="234"/>
      <c r="O23" s="234"/>
      <c r="P23" s="757"/>
      <c r="Q23" s="332"/>
    </row>
    <row r="24" spans="1:17" ht="24" customHeight="1">
      <c r="A24" s="191"/>
      <c r="B24" s="70"/>
      <c r="C24" s="476"/>
      <c r="D24" s="207"/>
      <c r="E24" s="70"/>
      <c r="F24" s="207"/>
      <c r="G24" s="247"/>
      <c r="H24" s="248"/>
      <c r="I24" s="234"/>
      <c r="J24" s="234"/>
      <c r="K24" s="757"/>
      <c r="L24" s="247"/>
      <c r="M24" s="248"/>
      <c r="N24" s="234"/>
      <c r="O24" s="234"/>
      <c r="P24" s="757"/>
      <c r="Q24" s="332"/>
    </row>
    <row r="25" spans="1:17" ht="24" customHeight="1">
      <c r="A25" s="190">
        <v>10</v>
      </c>
      <c r="B25" s="70" t="s">
        <v>199</v>
      </c>
      <c r="C25" s="305">
        <v>4902594</v>
      </c>
      <c r="D25" s="207" t="s">
        <v>12</v>
      </c>
      <c r="E25" s="193" t="s">
        <v>300</v>
      </c>
      <c r="F25" s="194">
        <v>500</v>
      </c>
      <c r="G25" s="247">
        <v>488</v>
      </c>
      <c r="H25" s="248">
        <v>465</v>
      </c>
      <c r="I25" s="234">
        <f t="shared" ref="I25:I30" si="6">G25-H25</f>
        <v>23</v>
      </c>
      <c r="J25" s="234">
        <f t="shared" ref="J25:J30" si="7">$F25*I25</f>
        <v>11500</v>
      </c>
      <c r="K25" s="757">
        <f t="shared" ref="K25:K30" si="8">J25/1000000</f>
        <v>1.15E-2</v>
      </c>
      <c r="L25" s="247">
        <v>1355</v>
      </c>
      <c r="M25" s="248">
        <v>1340</v>
      </c>
      <c r="N25" s="234">
        <f t="shared" ref="N25:N30" si="9">L25-M25</f>
        <v>15</v>
      </c>
      <c r="O25" s="234">
        <f t="shared" ref="O25:O30" si="10">$F25*N25</f>
        <v>7500</v>
      </c>
      <c r="P25" s="757">
        <f t="shared" ref="P25:P30" si="11">O25/1000000</f>
        <v>7.4999999999999997E-3</v>
      </c>
      <c r="Q25" s="539"/>
    </row>
    <row r="26" spans="1:17" ht="24" customHeight="1">
      <c r="A26" s="190">
        <v>11</v>
      </c>
      <c r="B26" s="70" t="s">
        <v>200</v>
      </c>
      <c r="C26" s="305">
        <v>4865067</v>
      </c>
      <c r="D26" s="207" t="s">
        <v>12</v>
      </c>
      <c r="E26" s="193" t="s">
        <v>300</v>
      </c>
      <c r="F26" s="194">
        <v>100</v>
      </c>
      <c r="G26" s="247">
        <v>285</v>
      </c>
      <c r="H26" s="248">
        <v>285</v>
      </c>
      <c r="I26" s="234">
        <f t="shared" si="6"/>
        <v>0</v>
      </c>
      <c r="J26" s="234">
        <f t="shared" si="7"/>
        <v>0</v>
      </c>
      <c r="K26" s="757">
        <f t="shared" si="8"/>
        <v>0</v>
      </c>
      <c r="L26" s="247">
        <v>2025</v>
      </c>
      <c r="M26" s="248">
        <v>2025</v>
      </c>
      <c r="N26" s="234">
        <f t="shared" si="9"/>
        <v>0</v>
      </c>
      <c r="O26" s="234">
        <f t="shared" si="10"/>
        <v>0</v>
      </c>
      <c r="P26" s="757">
        <f t="shared" si="11"/>
        <v>0</v>
      </c>
      <c r="Q26" s="332"/>
    </row>
    <row r="27" spans="1:17" ht="24" customHeight="1">
      <c r="A27" s="190">
        <v>12</v>
      </c>
      <c r="B27" s="70" t="s">
        <v>201</v>
      </c>
      <c r="C27" s="305">
        <v>4902562</v>
      </c>
      <c r="D27" s="207" t="s">
        <v>12</v>
      </c>
      <c r="E27" s="193" t="s">
        <v>300</v>
      </c>
      <c r="F27" s="194">
        <v>75</v>
      </c>
      <c r="G27" s="247">
        <v>6645</v>
      </c>
      <c r="H27" s="248">
        <v>6606</v>
      </c>
      <c r="I27" s="234">
        <f t="shared" si="6"/>
        <v>39</v>
      </c>
      <c r="J27" s="234">
        <f t="shared" si="7"/>
        <v>2925</v>
      </c>
      <c r="K27" s="757">
        <f t="shared" si="8"/>
        <v>2.9250000000000001E-3</v>
      </c>
      <c r="L27" s="247">
        <v>84382</v>
      </c>
      <c r="M27" s="248">
        <v>84104</v>
      </c>
      <c r="N27" s="234">
        <f t="shared" si="9"/>
        <v>278</v>
      </c>
      <c r="O27" s="234">
        <f t="shared" si="10"/>
        <v>20850</v>
      </c>
      <c r="P27" s="757">
        <f t="shared" si="11"/>
        <v>2.085E-2</v>
      </c>
      <c r="Q27" s="340"/>
    </row>
    <row r="28" spans="1:17" ht="19.5" customHeight="1">
      <c r="A28" s="190">
        <v>13</v>
      </c>
      <c r="B28" s="70" t="s">
        <v>201</v>
      </c>
      <c r="C28" s="363">
        <v>4865088</v>
      </c>
      <c r="D28" s="741" t="s">
        <v>12</v>
      </c>
      <c r="E28" s="193" t="s">
        <v>300</v>
      </c>
      <c r="F28" s="742">
        <v>75</v>
      </c>
      <c r="G28" s="247">
        <v>0</v>
      </c>
      <c r="H28" s="248">
        <v>0</v>
      </c>
      <c r="I28" s="234">
        <f>G28-H28</f>
        <v>0</v>
      </c>
      <c r="J28" s="234">
        <f>$F28*I28</f>
        <v>0</v>
      </c>
      <c r="K28" s="757">
        <f>J28/1000000</f>
        <v>0</v>
      </c>
      <c r="L28" s="247">
        <v>50</v>
      </c>
      <c r="M28" s="248">
        <v>50</v>
      </c>
      <c r="N28" s="234">
        <f>L28-M28</f>
        <v>0</v>
      </c>
      <c r="O28" s="234">
        <f>$F28*N28</f>
        <v>0</v>
      </c>
      <c r="P28" s="757">
        <f>O28/1000000</f>
        <v>0</v>
      </c>
      <c r="Q28" s="344"/>
    </row>
    <row r="29" spans="1:17" ht="24" customHeight="1">
      <c r="A29" s="190">
        <v>14</v>
      </c>
      <c r="B29" s="70" t="s">
        <v>202</v>
      </c>
      <c r="C29" s="305">
        <v>4902552</v>
      </c>
      <c r="D29" s="207" t="s">
        <v>12</v>
      </c>
      <c r="E29" s="193" t="s">
        <v>300</v>
      </c>
      <c r="F29" s="540">
        <v>75</v>
      </c>
      <c r="G29" s="247">
        <v>836</v>
      </c>
      <c r="H29" s="248">
        <v>836</v>
      </c>
      <c r="I29" s="234">
        <f t="shared" si="6"/>
        <v>0</v>
      </c>
      <c r="J29" s="234">
        <f t="shared" si="7"/>
        <v>0</v>
      </c>
      <c r="K29" s="757">
        <f t="shared" si="8"/>
        <v>0</v>
      </c>
      <c r="L29" s="247">
        <v>6246</v>
      </c>
      <c r="M29" s="248">
        <v>6246</v>
      </c>
      <c r="N29" s="234">
        <f t="shared" si="9"/>
        <v>0</v>
      </c>
      <c r="O29" s="234">
        <f t="shared" si="10"/>
        <v>0</v>
      </c>
      <c r="P29" s="757">
        <f t="shared" si="11"/>
        <v>0</v>
      </c>
      <c r="Q29" s="332"/>
    </row>
    <row r="30" spans="1:17" ht="24" customHeight="1">
      <c r="A30" s="190">
        <v>15</v>
      </c>
      <c r="B30" s="70" t="s">
        <v>202</v>
      </c>
      <c r="C30" s="305">
        <v>4865075</v>
      </c>
      <c r="D30" s="207" t="s">
        <v>12</v>
      </c>
      <c r="E30" s="193" t="s">
        <v>300</v>
      </c>
      <c r="F30" s="194">
        <v>100</v>
      </c>
      <c r="G30" s="247">
        <v>10535</v>
      </c>
      <c r="H30" s="248">
        <v>10504</v>
      </c>
      <c r="I30" s="234">
        <f t="shared" si="6"/>
        <v>31</v>
      </c>
      <c r="J30" s="234">
        <f t="shared" si="7"/>
        <v>3100</v>
      </c>
      <c r="K30" s="757">
        <f t="shared" si="8"/>
        <v>3.0999999999999999E-3</v>
      </c>
      <c r="L30" s="247">
        <v>9531</v>
      </c>
      <c r="M30" s="248">
        <v>9437</v>
      </c>
      <c r="N30" s="234">
        <f t="shared" si="9"/>
        <v>94</v>
      </c>
      <c r="O30" s="234">
        <f t="shared" si="10"/>
        <v>9400</v>
      </c>
      <c r="P30" s="757">
        <f t="shared" si="11"/>
        <v>9.4000000000000004E-3</v>
      </c>
      <c r="Q30" s="339"/>
    </row>
    <row r="31" spans="1:17" ht="24" customHeight="1">
      <c r="A31" s="190"/>
      <c r="B31" s="70"/>
      <c r="C31" s="305"/>
      <c r="D31" s="207"/>
      <c r="E31" s="193"/>
      <c r="F31" s="194"/>
      <c r="G31" s="247"/>
      <c r="H31" s="248"/>
      <c r="I31" s="234"/>
      <c r="J31" s="234"/>
      <c r="K31" s="757"/>
      <c r="L31" s="247"/>
      <c r="M31" s="248"/>
      <c r="N31" s="234"/>
      <c r="O31" s="234"/>
      <c r="P31" s="757"/>
      <c r="Q31" s="339"/>
    </row>
    <row r="32" spans="1:17" ht="20.100000000000001" customHeight="1" thickBot="1">
      <c r="A32" s="54"/>
      <c r="B32" s="55"/>
      <c r="C32" s="56"/>
      <c r="D32" s="57"/>
      <c r="E32" s="58"/>
      <c r="F32" s="58"/>
      <c r="G32" s="59"/>
      <c r="H32" s="365"/>
      <c r="I32" s="365"/>
      <c r="J32" s="365"/>
      <c r="K32" s="802"/>
      <c r="L32" s="477"/>
      <c r="M32" s="365"/>
      <c r="N32" s="365"/>
      <c r="O32" s="365"/>
      <c r="P32" s="822"/>
      <c r="Q32" s="399"/>
    </row>
    <row r="33" spans="1:17" ht="13.5" thickTop="1">
      <c r="A33" s="53"/>
      <c r="B33" s="61"/>
      <c r="C33" s="47"/>
      <c r="D33" s="49"/>
      <c r="E33" s="48"/>
      <c r="F33" s="48"/>
      <c r="G33" s="62"/>
      <c r="H33" s="452"/>
      <c r="I33" s="292"/>
      <c r="J33" s="292"/>
      <c r="K33" s="801"/>
      <c r="L33" s="452"/>
      <c r="M33" s="452"/>
      <c r="N33" s="292"/>
      <c r="O33" s="292"/>
      <c r="P33" s="801"/>
    </row>
    <row r="34" spans="1:17">
      <c r="A34" s="53"/>
      <c r="B34" s="61"/>
      <c r="C34" s="47"/>
      <c r="D34" s="49"/>
      <c r="E34" s="48"/>
      <c r="F34" s="48"/>
      <c r="G34" s="62"/>
      <c r="H34" s="452"/>
      <c r="I34" s="292"/>
      <c r="J34" s="292"/>
      <c r="K34" s="801"/>
      <c r="L34" s="452"/>
      <c r="M34" s="452"/>
      <c r="N34" s="292"/>
      <c r="O34" s="292"/>
      <c r="P34" s="801"/>
    </row>
    <row r="35" spans="1:17">
      <c r="A35" s="452"/>
      <c r="B35" s="362"/>
      <c r="C35" s="362"/>
      <c r="D35" s="362"/>
      <c r="E35" s="362"/>
      <c r="F35" s="362"/>
      <c r="G35" s="362"/>
      <c r="H35" s="362"/>
      <c r="I35" s="362"/>
      <c r="J35" s="362"/>
      <c r="K35" s="809"/>
      <c r="L35" s="362"/>
      <c r="M35" s="362"/>
      <c r="N35" s="362"/>
      <c r="O35" s="362"/>
      <c r="P35" s="809"/>
    </row>
    <row r="36" spans="1:17" ht="20.25">
      <c r="A36" s="131"/>
      <c r="B36" s="474" t="s">
        <v>203</v>
      </c>
      <c r="C36" s="478"/>
      <c r="D36" s="478"/>
      <c r="E36" s="478"/>
      <c r="F36" s="478"/>
      <c r="G36" s="478"/>
      <c r="H36" s="478"/>
      <c r="I36" s="478"/>
      <c r="J36" s="478"/>
      <c r="K36" s="816">
        <f>SUM(K25:K32)</f>
        <v>1.7524999999999999E-2</v>
      </c>
      <c r="L36" s="479"/>
      <c r="M36" s="479"/>
      <c r="N36" s="479"/>
      <c r="O36" s="479"/>
      <c r="P36" s="816">
        <f>SUM(P25:P32)</f>
        <v>3.7749999999999999E-2</v>
      </c>
    </row>
    <row r="37" spans="1:17" ht="20.25">
      <c r="A37" s="75"/>
      <c r="B37" s="474" t="s">
        <v>204</v>
      </c>
      <c r="C37" s="476"/>
      <c r="D37" s="476"/>
      <c r="E37" s="476"/>
      <c r="F37" s="476"/>
      <c r="G37" s="476"/>
      <c r="H37" s="476"/>
      <c r="I37" s="476"/>
      <c r="J37" s="476"/>
      <c r="K37" s="816">
        <f>K21</f>
        <v>-0.32553337799999998</v>
      </c>
      <c r="L37" s="479"/>
      <c r="M37" s="479"/>
      <c r="N37" s="479"/>
      <c r="O37" s="479"/>
      <c r="P37" s="816">
        <f>P21</f>
        <v>-9.786666799999999E-2</v>
      </c>
    </row>
    <row r="38" spans="1:17" ht="18">
      <c r="A38" s="75"/>
      <c r="B38" s="70"/>
      <c r="C38" s="73"/>
      <c r="D38" s="73"/>
      <c r="E38" s="73"/>
      <c r="F38" s="73"/>
      <c r="G38" s="73"/>
      <c r="H38" s="73"/>
      <c r="I38" s="73"/>
      <c r="J38" s="73"/>
      <c r="K38" s="817"/>
      <c r="L38" s="480"/>
      <c r="M38" s="480"/>
      <c r="N38" s="480"/>
      <c r="O38" s="480"/>
      <c r="P38" s="817"/>
    </row>
    <row r="39" spans="1:17" ht="3" customHeight="1">
      <c r="A39" s="75"/>
      <c r="B39" s="70"/>
      <c r="C39" s="73"/>
      <c r="D39" s="73"/>
      <c r="E39" s="73"/>
      <c r="F39" s="73"/>
      <c r="G39" s="73"/>
      <c r="H39" s="73"/>
      <c r="I39" s="73"/>
      <c r="J39" s="73"/>
      <c r="K39" s="817"/>
      <c r="L39" s="480"/>
      <c r="M39" s="480"/>
      <c r="N39" s="480"/>
      <c r="O39" s="480"/>
      <c r="P39" s="817"/>
    </row>
    <row r="40" spans="1:17" ht="23.25">
      <c r="A40" s="75"/>
      <c r="B40" s="289" t="s">
        <v>206</v>
      </c>
      <c r="C40" s="481"/>
      <c r="D40" s="3"/>
      <c r="E40" s="3"/>
      <c r="F40" s="3"/>
      <c r="G40" s="3"/>
      <c r="H40" s="3"/>
      <c r="I40" s="3"/>
      <c r="J40" s="3"/>
      <c r="K40" s="483">
        <f>SUM(K36:K39)</f>
        <v>-0.30800837799999997</v>
      </c>
      <c r="L40" s="482"/>
      <c r="M40" s="482"/>
      <c r="N40" s="482"/>
      <c r="O40" s="482"/>
      <c r="P40" s="483">
        <f>SUM(P36:P39)</f>
        <v>-6.0116667999999991E-2</v>
      </c>
    </row>
    <row r="42" spans="1:17" ht="13.5" thickBot="1"/>
    <row r="43" spans="1:17">
      <c r="A43" s="405"/>
      <c r="B43" s="406"/>
      <c r="C43" s="406"/>
      <c r="D43" s="406"/>
      <c r="E43" s="406"/>
      <c r="F43" s="406"/>
      <c r="G43" s="406"/>
      <c r="H43" s="400"/>
      <c r="I43" s="400"/>
      <c r="J43" s="400"/>
      <c r="K43" s="658"/>
      <c r="L43" s="400"/>
      <c r="M43" s="400"/>
      <c r="N43" s="400"/>
      <c r="O43" s="400"/>
      <c r="P43" s="658"/>
      <c r="Q43" s="401"/>
    </row>
    <row r="44" spans="1:17" ht="23.25">
      <c r="A44" s="407" t="s">
        <v>282</v>
      </c>
      <c r="B44" s="408"/>
      <c r="C44" s="408"/>
      <c r="D44" s="408"/>
      <c r="E44" s="408"/>
      <c r="F44" s="408"/>
      <c r="G44" s="408"/>
      <c r="H44" s="355"/>
      <c r="I44" s="355"/>
      <c r="J44" s="355"/>
      <c r="K44" s="759"/>
      <c r="L44" s="355"/>
      <c r="M44" s="355"/>
      <c r="N44" s="355"/>
      <c r="O44" s="355"/>
      <c r="P44" s="759"/>
      <c r="Q44" s="402"/>
    </row>
    <row r="45" spans="1:17">
      <c r="A45" s="409"/>
      <c r="B45" s="408"/>
      <c r="C45" s="408"/>
      <c r="D45" s="408"/>
      <c r="E45" s="408"/>
      <c r="F45" s="408"/>
      <c r="G45" s="408"/>
      <c r="H45" s="355"/>
      <c r="I45" s="355"/>
      <c r="J45" s="355"/>
      <c r="K45" s="759"/>
      <c r="L45" s="355"/>
      <c r="M45" s="355"/>
      <c r="N45" s="355"/>
      <c r="O45" s="355"/>
      <c r="P45" s="759"/>
      <c r="Q45" s="402"/>
    </row>
    <row r="46" spans="1:17" ht="18">
      <c r="A46" s="410"/>
      <c r="B46" s="411"/>
      <c r="C46" s="411"/>
      <c r="D46" s="411"/>
      <c r="E46" s="411"/>
      <c r="F46" s="411"/>
      <c r="G46" s="411"/>
      <c r="H46" s="355"/>
      <c r="I46" s="355"/>
      <c r="J46" s="398"/>
      <c r="K46" s="818" t="s">
        <v>294</v>
      </c>
      <c r="L46" s="355"/>
      <c r="M46" s="355"/>
      <c r="N46" s="355"/>
      <c r="O46" s="355"/>
      <c r="P46" s="823" t="s">
        <v>295</v>
      </c>
      <c r="Q46" s="402"/>
    </row>
    <row r="47" spans="1:17">
      <c r="A47" s="412"/>
      <c r="B47" s="75"/>
      <c r="C47" s="75"/>
      <c r="D47" s="75"/>
      <c r="E47" s="75"/>
      <c r="F47" s="75"/>
      <c r="G47" s="75"/>
      <c r="H47" s="355"/>
      <c r="I47" s="355"/>
      <c r="J47" s="355"/>
      <c r="K47" s="759"/>
      <c r="L47" s="355"/>
      <c r="M47" s="355"/>
      <c r="N47" s="355"/>
      <c r="O47" s="355"/>
      <c r="P47" s="759"/>
      <c r="Q47" s="402"/>
    </row>
    <row r="48" spans="1:17">
      <c r="A48" s="412"/>
      <c r="B48" s="75"/>
      <c r="C48" s="75"/>
      <c r="D48" s="75"/>
      <c r="E48" s="75"/>
      <c r="F48" s="75"/>
      <c r="G48" s="75"/>
      <c r="H48" s="355"/>
      <c r="I48" s="355"/>
      <c r="J48" s="355"/>
      <c r="K48" s="759"/>
      <c r="L48" s="355"/>
      <c r="M48" s="355"/>
      <c r="N48" s="355"/>
      <c r="O48" s="355"/>
      <c r="P48" s="759"/>
      <c r="Q48" s="402"/>
    </row>
    <row r="49" spans="1:17" ht="23.25">
      <c r="A49" s="407" t="s">
        <v>285</v>
      </c>
      <c r="B49" s="414"/>
      <c r="C49" s="414"/>
      <c r="D49" s="415"/>
      <c r="E49" s="415"/>
      <c r="F49" s="416"/>
      <c r="G49" s="415"/>
      <c r="H49" s="355"/>
      <c r="I49" s="355"/>
      <c r="J49" s="355"/>
      <c r="K49" s="483">
        <f>K40</f>
        <v>-0.30800837799999997</v>
      </c>
      <c r="L49" s="411" t="s">
        <v>283</v>
      </c>
      <c r="M49" s="355"/>
      <c r="N49" s="355"/>
      <c r="O49" s="355"/>
      <c r="P49" s="483">
        <f>P40</f>
        <v>-6.0116667999999991E-2</v>
      </c>
      <c r="Q49" s="484" t="s">
        <v>283</v>
      </c>
    </row>
    <row r="50" spans="1:17" ht="23.25">
      <c r="A50" s="485"/>
      <c r="B50" s="420"/>
      <c r="C50" s="420"/>
      <c r="D50" s="408"/>
      <c r="E50" s="408"/>
      <c r="F50" s="421"/>
      <c r="G50" s="408"/>
      <c r="H50" s="355"/>
      <c r="I50" s="355"/>
      <c r="J50" s="355"/>
      <c r="K50" s="483"/>
      <c r="L50" s="461"/>
      <c r="M50" s="355"/>
      <c r="N50" s="355"/>
      <c r="O50" s="355"/>
      <c r="P50" s="483"/>
      <c r="Q50" s="486"/>
    </row>
    <row r="51" spans="1:17" ht="23.25">
      <c r="A51" s="487" t="s">
        <v>284</v>
      </c>
      <c r="B51" s="34"/>
      <c r="C51" s="34"/>
      <c r="D51" s="408"/>
      <c r="E51" s="408"/>
      <c r="F51" s="424"/>
      <c r="G51" s="415"/>
      <c r="H51" s="355"/>
      <c r="I51" s="355"/>
      <c r="J51" s="355"/>
      <c r="K51" s="483">
        <f>'STEPPED UP GENCO'!K75</f>
        <v>-3.8011517499999987E-2</v>
      </c>
      <c r="L51" s="411" t="s">
        <v>283</v>
      </c>
      <c r="M51" s="355"/>
      <c r="N51" s="355"/>
      <c r="O51" s="355"/>
      <c r="P51" s="483">
        <f>'STEPPED UP GENCO'!P75</f>
        <v>0</v>
      </c>
      <c r="Q51" s="484" t="s">
        <v>283</v>
      </c>
    </row>
    <row r="52" spans="1:17" ht="6.75" customHeight="1">
      <c r="A52" s="425"/>
      <c r="B52" s="355"/>
      <c r="C52" s="355"/>
      <c r="D52" s="355"/>
      <c r="E52" s="355"/>
      <c r="F52" s="355"/>
      <c r="G52" s="355"/>
      <c r="H52" s="355"/>
      <c r="I52" s="355"/>
      <c r="J52" s="355"/>
      <c r="K52" s="759"/>
      <c r="L52" s="355"/>
      <c r="M52" s="355"/>
      <c r="N52" s="355"/>
      <c r="O52" s="355"/>
      <c r="P52" s="759"/>
      <c r="Q52" s="402"/>
    </row>
    <row r="53" spans="1:17" ht="6.75" customHeight="1">
      <c r="A53" s="425"/>
      <c r="B53" s="355"/>
      <c r="C53" s="355"/>
      <c r="D53" s="355"/>
      <c r="E53" s="355"/>
      <c r="F53" s="355"/>
      <c r="G53" s="355"/>
      <c r="H53" s="355"/>
      <c r="I53" s="355"/>
      <c r="J53" s="355"/>
      <c r="K53" s="759"/>
      <c r="L53" s="355"/>
      <c r="M53" s="355"/>
      <c r="N53" s="355"/>
      <c r="O53" s="355"/>
      <c r="P53" s="759"/>
      <c r="Q53" s="402"/>
    </row>
    <row r="54" spans="1:17" ht="6.75" customHeight="1">
      <c r="A54" s="425"/>
      <c r="B54" s="355"/>
      <c r="C54" s="355"/>
      <c r="D54" s="355"/>
      <c r="E54" s="355"/>
      <c r="F54" s="355"/>
      <c r="G54" s="355"/>
      <c r="H54" s="355"/>
      <c r="I54" s="355"/>
      <c r="J54" s="355"/>
      <c r="K54" s="759"/>
      <c r="L54" s="355"/>
      <c r="M54" s="355"/>
      <c r="N54" s="355"/>
      <c r="O54" s="355"/>
      <c r="P54" s="759"/>
      <c r="Q54" s="402"/>
    </row>
    <row r="55" spans="1:17" ht="26.25" customHeight="1">
      <c r="A55" s="425"/>
      <c r="B55" s="355"/>
      <c r="C55" s="355"/>
      <c r="D55" s="355"/>
      <c r="E55" s="355"/>
      <c r="F55" s="355"/>
      <c r="G55" s="355"/>
      <c r="H55" s="414"/>
      <c r="I55" s="414"/>
      <c r="J55" s="488" t="s">
        <v>286</v>
      </c>
      <c r="K55" s="483">
        <f>SUM(K49:K54)</f>
        <v>-0.34601989549999995</v>
      </c>
      <c r="L55" s="489" t="s">
        <v>283</v>
      </c>
      <c r="M55" s="215"/>
      <c r="N55" s="215"/>
      <c r="O55" s="215"/>
      <c r="P55" s="483">
        <f>SUM(P49:P54)</f>
        <v>-6.0116667999999991E-2</v>
      </c>
      <c r="Q55" s="489" t="s">
        <v>283</v>
      </c>
    </row>
    <row r="56" spans="1:17" ht="3" customHeight="1" thickBot="1">
      <c r="A56" s="426"/>
      <c r="B56" s="403"/>
      <c r="C56" s="403"/>
      <c r="D56" s="403"/>
      <c r="E56" s="403"/>
      <c r="F56" s="403"/>
      <c r="G56" s="403"/>
      <c r="H56" s="403"/>
      <c r="I56" s="403"/>
      <c r="J56" s="403"/>
      <c r="K56" s="764"/>
      <c r="L56" s="403"/>
      <c r="M56" s="403"/>
      <c r="N56" s="403"/>
      <c r="O56" s="403"/>
      <c r="P56" s="764"/>
      <c r="Q56" s="404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3"/>
  <sheetViews>
    <sheetView view="pageBreakPreview" topLeftCell="B1" zoomScale="118" zoomScaleNormal="112" zoomScaleSheetLayoutView="118" workbookViewId="0">
      <selection activeCell="U13" sqref="U13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3" customWidth="1"/>
    <col min="17" max="17" width="11.140625" customWidth="1"/>
    <col min="18" max="18" width="3" customWidth="1"/>
  </cols>
  <sheetData>
    <row r="1" spans="1:17">
      <c r="A1" s="510" t="s">
        <v>210</v>
      </c>
      <c r="B1" s="511"/>
      <c r="C1" s="511"/>
      <c r="D1" s="511"/>
      <c r="E1" s="511"/>
      <c r="F1" s="511"/>
      <c r="G1" s="511"/>
      <c r="H1" s="511"/>
      <c r="I1" s="511"/>
      <c r="J1" s="511"/>
      <c r="K1" s="824"/>
      <c r="L1" s="511"/>
      <c r="M1" s="511"/>
      <c r="N1" s="511"/>
      <c r="O1" s="511"/>
      <c r="P1" s="824"/>
      <c r="Q1" s="511"/>
    </row>
    <row r="2" spans="1:17">
      <c r="A2" s="512" t="s">
        <v>211</v>
      </c>
      <c r="B2" s="511"/>
      <c r="C2" s="511"/>
      <c r="D2" s="511"/>
      <c r="E2" s="511"/>
      <c r="F2" s="511"/>
      <c r="G2" s="511"/>
      <c r="H2" s="511"/>
      <c r="I2" s="511"/>
      <c r="J2" s="511"/>
      <c r="K2" s="824"/>
      <c r="L2" s="511"/>
      <c r="M2" s="511"/>
      <c r="N2" s="511"/>
      <c r="O2" s="511"/>
      <c r="P2" s="973" t="str">
        <f>NDPL!Q1</f>
        <v>JANUARY-2025</v>
      </c>
      <c r="Q2" s="973"/>
    </row>
    <row r="3" spans="1:17">
      <c r="A3" s="512" t="s">
        <v>398</v>
      </c>
      <c r="B3" s="511"/>
      <c r="C3" s="511"/>
      <c r="D3" s="511"/>
      <c r="E3" s="511"/>
      <c r="F3" s="511"/>
      <c r="G3" s="511"/>
      <c r="H3" s="511"/>
      <c r="I3" s="511"/>
      <c r="J3" s="511"/>
      <c r="K3" s="824"/>
      <c r="L3" s="511"/>
      <c r="M3" s="511"/>
      <c r="N3" s="511"/>
      <c r="O3" s="511"/>
      <c r="P3" s="824"/>
      <c r="Q3" s="511"/>
    </row>
    <row r="4" spans="1:17" ht="13.5" thickBot="1">
      <c r="A4" s="511"/>
      <c r="B4" s="511"/>
      <c r="C4" s="511"/>
      <c r="D4" s="511"/>
      <c r="E4" s="511"/>
      <c r="F4" s="511"/>
      <c r="G4" s="513"/>
      <c r="H4" s="513"/>
      <c r="I4" s="514" t="s">
        <v>347</v>
      </c>
      <c r="J4" s="513"/>
      <c r="K4" s="825"/>
      <c r="L4" s="513"/>
      <c r="M4" s="513"/>
      <c r="N4" s="514" t="s">
        <v>348</v>
      </c>
      <c r="O4" s="513"/>
      <c r="P4" s="825"/>
      <c r="Q4" s="511"/>
    </row>
    <row r="5" spans="1:17" s="556" customFormat="1" ht="46.5" thickTop="1" thickBot="1">
      <c r="A5" s="552" t="s">
        <v>8</v>
      </c>
      <c r="B5" s="554" t="s">
        <v>9</v>
      </c>
      <c r="C5" s="553" t="s">
        <v>1</v>
      </c>
      <c r="D5" s="553" t="s">
        <v>2</v>
      </c>
      <c r="E5" s="553" t="s">
        <v>3</v>
      </c>
      <c r="F5" s="553" t="s">
        <v>10</v>
      </c>
      <c r="G5" s="552" t="str">
        <f>NDPL!G5</f>
        <v>FINAL READING 31/01/2025</v>
      </c>
      <c r="H5" s="553" t="str">
        <f>NDPL!H5</f>
        <v>INTIAL READING 01/01/2025</v>
      </c>
      <c r="I5" s="553" t="s">
        <v>4</v>
      </c>
      <c r="J5" s="553" t="s">
        <v>5</v>
      </c>
      <c r="K5" s="826" t="s">
        <v>6</v>
      </c>
      <c r="L5" s="552" t="str">
        <f>NDPL!G5</f>
        <v>FINAL READING 31/01/2025</v>
      </c>
      <c r="M5" s="553" t="str">
        <f>NDPL!H5</f>
        <v>INTIAL READING 01/01/2025</v>
      </c>
      <c r="N5" s="553" t="s">
        <v>4</v>
      </c>
      <c r="O5" s="553" t="s">
        <v>5</v>
      </c>
      <c r="P5" s="826" t="s">
        <v>6</v>
      </c>
      <c r="Q5" s="555" t="s">
        <v>266</v>
      </c>
    </row>
    <row r="6" spans="1:17" ht="14.25" thickTop="1" thickBot="1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824"/>
      <c r="L6" s="511"/>
      <c r="M6" s="511"/>
      <c r="N6" s="511"/>
      <c r="O6" s="511"/>
      <c r="P6" s="824"/>
      <c r="Q6" s="511"/>
    </row>
    <row r="7" spans="1:17" ht="13.5" thickTop="1">
      <c r="A7" s="515" t="s">
        <v>397</v>
      </c>
      <c r="B7" s="516"/>
      <c r="C7" s="517"/>
      <c r="D7" s="517"/>
      <c r="E7" s="517"/>
      <c r="F7" s="727"/>
      <c r="G7" s="518"/>
      <c r="H7" s="519"/>
      <c r="I7" s="519"/>
      <c r="J7" s="519"/>
      <c r="K7" s="827"/>
      <c r="L7" s="520"/>
      <c r="M7" s="517"/>
      <c r="N7" s="519"/>
      <c r="O7" s="519"/>
      <c r="P7" s="830"/>
      <c r="Q7" s="521"/>
    </row>
    <row r="8" spans="1:17">
      <c r="A8" s="522" t="s">
        <v>193</v>
      </c>
      <c r="B8" s="513"/>
      <c r="C8" s="513"/>
      <c r="D8" s="513"/>
      <c r="E8" s="513"/>
      <c r="F8" s="728"/>
      <c r="G8" s="523"/>
      <c r="H8" s="524"/>
      <c r="I8" s="525"/>
      <c r="J8" s="525"/>
      <c r="K8" s="795"/>
      <c r="L8" s="526"/>
      <c r="M8" s="525"/>
      <c r="N8" s="525"/>
      <c r="O8" s="525"/>
      <c r="P8" s="797"/>
      <c r="Q8" s="353"/>
    </row>
    <row r="9" spans="1:17">
      <c r="A9" s="527" t="s">
        <v>399</v>
      </c>
      <c r="B9" s="513"/>
      <c r="C9" s="513"/>
      <c r="D9" s="513"/>
      <c r="E9" s="513"/>
      <c r="F9" s="728"/>
      <c r="G9" s="523"/>
      <c r="H9" s="524"/>
      <c r="I9" s="525"/>
      <c r="J9" s="525"/>
      <c r="K9" s="795"/>
      <c r="L9" s="526"/>
      <c r="M9" s="525"/>
      <c r="N9" s="525"/>
      <c r="O9" s="525"/>
      <c r="P9" s="797"/>
      <c r="Q9" s="353"/>
    </row>
    <row r="10" spans="1:17" s="328" customFormat="1">
      <c r="A10" s="528">
        <v>1</v>
      </c>
      <c r="B10" s="564" t="s">
        <v>420</v>
      </c>
      <c r="C10" s="719">
        <v>4864952</v>
      </c>
      <c r="D10" s="720" t="s">
        <v>12</v>
      </c>
      <c r="E10" s="551" t="s">
        <v>300</v>
      </c>
      <c r="F10" s="725">
        <v>625</v>
      </c>
      <c r="G10" s="528">
        <v>991337</v>
      </c>
      <c r="H10" s="41">
        <v>991490</v>
      </c>
      <c r="I10" s="41">
        <f>G10-H10</f>
        <v>-153</v>
      </c>
      <c r="J10" s="41">
        <f>$F10*I10</f>
        <v>-95625</v>
      </c>
      <c r="K10" s="828">
        <f>J10/1000000</f>
        <v>-9.5625000000000002E-2</v>
      </c>
      <c r="L10" s="528">
        <v>1029</v>
      </c>
      <c r="M10" s="41">
        <v>1033</v>
      </c>
      <c r="N10" s="41">
        <f>L10-M10</f>
        <v>-4</v>
      </c>
      <c r="O10" s="41">
        <f>$F10*N10</f>
        <v>-2500</v>
      </c>
      <c r="P10" s="828">
        <f>O10/1000000</f>
        <v>-2.5000000000000001E-3</v>
      </c>
      <c r="Q10" s="353"/>
    </row>
    <row r="11" spans="1:17" s="328" customFormat="1">
      <c r="A11" s="528">
        <v>2</v>
      </c>
      <c r="B11" s="564" t="s">
        <v>421</v>
      </c>
      <c r="C11" s="719">
        <v>4865039</v>
      </c>
      <c r="D11" s="720" t="s">
        <v>12</v>
      </c>
      <c r="E11" s="551" t="s">
        <v>300</v>
      </c>
      <c r="F11" s="725">
        <v>500</v>
      </c>
      <c r="G11" s="528">
        <v>999378</v>
      </c>
      <c r="H11" s="41">
        <v>999417</v>
      </c>
      <c r="I11" s="41">
        <f>G11-H11</f>
        <v>-39</v>
      </c>
      <c r="J11" s="41">
        <f>$F11*I11</f>
        <v>-19500</v>
      </c>
      <c r="K11" s="828">
        <f>J11/1000000</f>
        <v>-1.95E-2</v>
      </c>
      <c r="L11" s="528">
        <v>856</v>
      </c>
      <c r="M11" s="41">
        <v>855</v>
      </c>
      <c r="N11" s="41">
        <f>L11-M11</f>
        <v>1</v>
      </c>
      <c r="O11" s="41">
        <f>$F11*N11</f>
        <v>500</v>
      </c>
      <c r="P11" s="828">
        <f>O11/1000000</f>
        <v>5.0000000000000001E-4</v>
      </c>
      <c r="Q11" s="353"/>
    </row>
    <row r="12" spans="1:17">
      <c r="A12" s="522" t="s">
        <v>110</v>
      </c>
      <c r="B12" s="522"/>
      <c r="C12" s="719"/>
      <c r="D12" s="720"/>
      <c r="E12" s="551"/>
      <c r="F12" s="725"/>
      <c r="G12" s="528"/>
      <c r="H12" s="41"/>
      <c r="I12" s="41"/>
      <c r="J12" s="41"/>
      <c r="K12" s="828"/>
      <c r="L12" s="528"/>
      <c r="M12" s="41"/>
      <c r="N12" s="41"/>
      <c r="O12" s="41"/>
      <c r="P12" s="828"/>
      <c r="Q12" s="353"/>
    </row>
    <row r="13" spans="1:17" s="328" customFormat="1">
      <c r="A13" s="528">
        <v>1</v>
      </c>
      <c r="B13" s="564" t="s">
        <v>420</v>
      </c>
      <c r="C13" s="719">
        <v>4864994</v>
      </c>
      <c r="D13" s="720" t="s">
        <v>12</v>
      </c>
      <c r="E13" s="551" t="s">
        <v>300</v>
      </c>
      <c r="F13" s="725">
        <v>800</v>
      </c>
      <c r="G13" s="528">
        <v>4129</v>
      </c>
      <c r="H13" s="41">
        <v>3632</v>
      </c>
      <c r="I13" s="41">
        <f>G13-H13</f>
        <v>497</v>
      </c>
      <c r="J13" s="41">
        <f>$F13*I13</f>
        <v>397600</v>
      </c>
      <c r="K13" s="828">
        <f>J13/1000000</f>
        <v>0.39760000000000001</v>
      </c>
      <c r="L13" s="528">
        <v>4365</v>
      </c>
      <c r="M13" s="41">
        <v>4332</v>
      </c>
      <c r="N13" s="41">
        <f>L13-M13</f>
        <v>33</v>
      </c>
      <c r="O13" s="41">
        <f>$F13*N13</f>
        <v>26400</v>
      </c>
      <c r="P13" s="828">
        <f>O13/1000000</f>
        <v>2.64E-2</v>
      </c>
      <c r="Q13" s="610"/>
    </row>
    <row r="14" spans="1:17" s="328" customFormat="1">
      <c r="A14" s="522" t="s">
        <v>433</v>
      </c>
      <c r="B14" s="522"/>
      <c r="C14" s="719"/>
      <c r="D14" s="720"/>
      <c r="E14" s="551"/>
      <c r="F14" s="725"/>
      <c r="G14" s="528"/>
      <c r="H14" s="41"/>
      <c r="I14" s="41"/>
      <c r="J14" s="41"/>
      <c r="K14" s="828"/>
      <c r="L14" s="528"/>
      <c r="M14" s="41"/>
      <c r="N14" s="41"/>
      <c r="O14" s="41"/>
      <c r="P14" s="828"/>
      <c r="Q14" s="353"/>
    </row>
    <row r="15" spans="1:17" s="328" customFormat="1">
      <c r="A15" s="528">
        <v>1</v>
      </c>
      <c r="B15" s="564" t="s">
        <v>427</v>
      </c>
      <c r="C15" s="921" t="s">
        <v>525</v>
      </c>
      <c r="D15" s="720" t="s">
        <v>432</v>
      </c>
      <c r="E15" s="551" t="s">
        <v>300</v>
      </c>
      <c r="F15" s="725">
        <v>3000</v>
      </c>
      <c r="G15" s="528">
        <v>14.76</v>
      </c>
      <c r="H15" s="41">
        <v>2</v>
      </c>
      <c r="I15" s="41">
        <f t="shared" ref="I15:I23" si="0">G15-H15</f>
        <v>12.76</v>
      </c>
      <c r="J15" s="41">
        <f t="shared" ref="J15:J23" si="1">$F15*I15</f>
        <v>38280</v>
      </c>
      <c r="K15" s="828">
        <f t="shared" ref="K15:K23" si="2">J15/1000000</f>
        <v>3.8280000000000002E-2</v>
      </c>
      <c r="L15" s="528">
        <v>0.19</v>
      </c>
      <c r="M15" s="41">
        <v>0</v>
      </c>
      <c r="N15" s="41">
        <f t="shared" ref="N15:N23" si="3">L15-M15</f>
        <v>0.19</v>
      </c>
      <c r="O15" s="41">
        <f t="shared" ref="O15:O23" si="4">$F15*N15</f>
        <v>570</v>
      </c>
      <c r="P15" s="828">
        <f t="shared" ref="P15:P23" si="5">O15/1000000</f>
        <v>5.6999999999999998E-4</v>
      </c>
      <c r="Q15" s="691"/>
    </row>
    <row r="16" spans="1:17" s="328" customFormat="1">
      <c r="A16" s="528">
        <v>2</v>
      </c>
      <c r="B16" s="564" t="s">
        <v>428</v>
      </c>
      <c r="C16" s="921" t="s">
        <v>511</v>
      </c>
      <c r="D16" s="720" t="s">
        <v>432</v>
      </c>
      <c r="E16" s="551" t="s">
        <v>300</v>
      </c>
      <c r="F16" s="725">
        <v>6000</v>
      </c>
      <c r="G16" s="528">
        <v>7.43</v>
      </c>
      <c r="H16" s="41">
        <v>7.43</v>
      </c>
      <c r="I16" s="41">
        <f t="shared" si="0"/>
        <v>0</v>
      </c>
      <c r="J16" s="41">
        <f t="shared" si="1"/>
        <v>0</v>
      </c>
      <c r="K16" s="828">
        <f t="shared" si="2"/>
        <v>0</v>
      </c>
      <c r="L16" s="528">
        <v>60.35</v>
      </c>
      <c r="M16" s="41">
        <v>51.55</v>
      </c>
      <c r="N16" s="41">
        <f t="shared" si="3"/>
        <v>8.8000000000000043</v>
      </c>
      <c r="O16" s="41">
        <f t="shared" si="4"/>
        <v>52800.000000000029</v>
      </c>
      <c r="P16" s="828">
        <f t="shared" si="5"/>
        <v>5.2800000000000027E-2</v>
      </c>
      <c r="Q16" s="691"/>
    </row>
    <row r="17" spans="1:18" s="328" customFormat="1">
      <c r="A17" s="528">
        <v>3</v>
      </c>
      <c r="B17" s="564" t="s">
        <v>429</v>
      </c>
      <c r="C17" s="921" t="s">
        <v>526</v>
      </c>
      <c r="D17" s="720" t="s">
        <v>432</v>
      </c>
      <c r="E17" s="551" t="s">
        <v>300</v>
      </c>
      <c r="F17" s="725">
        <v>6000</v>
      </c>
      <c r="G17" s="528">
        <v>0</v>
      </c>
      <c r="H17" s="41">
        <v>0</v>
      </c>
      <c r="I17" s="41">
        <f t="shared" si="0"/>
        <v>0</v>
      </c>
      <c r="J17" s="41">
        <f t="shared" si="1"/>
        <v>0</v>
      </c>
      <c r="K17" s="828">
        <f t="shared" si="2"/>
        <v>0</v>
      </c>
      <c r="L17" s="528">
        <v>22.3</v>
      </c>
      <c r="M17" s="41">
        <v>7.41</v>
      </c>
      <c r="N17" s="41">
        <f t="shared" si="3"/>
        <v>14.89</v>
      </c>
      <c r="O17" s="41">
        <f t="shared" si="4"/>
        <v>89340</v>
      </c>
      <c r="P17" s="828">
        <f t="shared" si="5"/>
        <v>8.9340000000000003E-2</v>
      </c>
      <c r="Q17" s="691"/>
    </row>
    <row r="18" spans="1:18" s="328" customFormat="1">
      <c r="A18" s="528">
        <v>4</v>
      </c>
      <c r="B18" s="564" t="s">
        <v>479</v>
      </c>
      <c r="C18" s="921" t="s">
        <v>480</v>
      </c>
      <c r="D18" s="720" t="s">
        <v>432</v>
      </c>
      <c r="E18" s="551" t="s">
        <v>300</v>
      </c>
      <c r="F18" s="725">
        <v>1200</v>
      </c>
      <c r="G18" s="528">
        <v>103.61</v>
      </c>
      <c r="H18" s="41">
        <v>103.61</v>
      </c>
      <c r="I18" s="41">
        <f t="shared" si="0"/>
        <v>0</v>
      </c>
      <c r="J18" s="41">
        <f t="shared" si="1"/>
        <v>0</v>
      </c>
      <c r="K18" s="828">
        <f t="shared" si="2"/>
        <v>0</v>
      </c>
      <c r="L18" s="528">
        <v>168.56</v>
      </c>
      <c r="M18" s="41">
        <v>161.66</v>
      </c>
      <c r="N18" s="41">
        <f t="shared" si="3"/>
        <v>6.9000000000000057</v>
      </c>
      <c r="O18" s="41">
        <f t="shared" si="4"/>
        <v>8280.0000000000073</v>
      </c>
      <c r="P18" s="828">
        <f t="shared" si="5"/>
        <v>8.2800000000000078E-3</v>
      </c>
      <c r="Q18" s="691"/>
    </row>
    <row r="19" spans="1:18" s="328" customFormat="1">
      <c r="A19" s="528">
        <v>5</v>
      </c>
      <c r="B19" s="564" t="s">
        <v>481</v>
      </c>
      <c r="C19" s="921" t="s">
        <v>482</v>
      </c>
      <c r="D19" s="720" t="s">
        <v>432</v>
      </c>
      <c r="E19" s="551" t="s">
        <v>300</v>
      </c>
      <c r="F19" s="725">
        <v>1200</v>
      </c>
      <c r="G19" s="528">
        <v>16.77</v>
      </c>
      <c r="H19" s="41">
        <v>16.77</v>
      </c>
      <c r="I19" s="41">
        <f t="shared" si="0"/>
        <v>0</v>
      </c>
      <c r="J19" s="41">
        <f t="shared" si="1"/>
        <v>0</v>
      </c>
      <c r="K19" s="828">
        <f t="shared" si="2"/>
        <v>0</v>
      </c>
      <c r="L19" s="528">
        <v>343.86</v>
      </c>
      <c r="M19" s="41">
        <v>337.05</v>
      </c>
      <c r="N19" s="41">
        <f t="shared" si="3"/>
        <v>6.8100000000000023</v>
      </c>
      <c r="O19" s="41">
        <f t="shared" si="4"/>
        <v>8172.0000000000027</v>
      </c>
      <c r="P19" s="828">
        <f t="shared" si="5"/>
        <v>8.1720000000000022E-3</v>
      </c>
      <c r="Q19" s="691"/>
    </row>
    <row r="20" spans="1:18" s="328" customFormat="1">
      <c r="A20" s="528"/>
      <c r="B20" s="564"/>
      <c r="C20" s="921"/>
      <c r="D20" s="720"/>
      <c r="E20" s="551"/>
      <c r="F20" s="725"/>
      <c r="G20" s="528"/>
      <c r="H20" s="41"/>
      <c r="I20" s="41"/>
      <c r="J20" s="41"/>
      <c r="K20" s="828"/>
      <c r="L20" s="528"/>
      <c r="M20" s="41"/>
      <c r="N20" s="41"/>
      <c r="O20" s="41"/>
      <c r="P20" s="828"/>
      <c r="Q20" s="691"/>
    </row>
    <row r="21" spans="1:18" s="328" customFormat="1">
      <c r="A21" s="528">
        <v>6</v>
      </c>
      <c r="B21" s="564" t="s">
        <v>483</v>
      </c>
      <c r="C21" s="921" t="s">
        <v>484</v>
      </c>
      <c r="D21" s="720" t="s">
        <v>432</v>
      </c>
      <c r="E21" s="551" t="s">
        <v>300</v>
      </c>
      <c r="F21" s="725">
        <v>1200</v>
      </c>
      <c r="G21" s="528">
        <v>4.5999999999999996</v>
      </c>
      <c r="H21" s="41">
        <v>4.57</v>
      </c>
      <c r="I21" s="41">
        <f t="shared" si="0"/>
        <v>2.9999999999999361E-2</v>
      </c>
      <c r="J21" s="41">
        <f t="shared" si="1"/>
        <v>35.999999999999233</v>
      </c>
      <c r="K21" s="828">
        <f t="shared" si="2"/>
        <v>3.5999999999999235E-5</v>
      </c>
      <c r="L21" s="528">
        <v>157.72</v>
      </c>
      <c r="M21" s="41">
        <v>153.94</v>
      </c>
      <c r="N21" s="41">
        <f t="shared" si="3"/>
        <v>3.7800000000000011</v>
      </c>
      <c r="O21" s="41">
        <f t="shared" si="4"/>
        <v>4536.0000000000018</v>
      </c>
      <c r="P21" s="828">
        <f t="shared" si="5"/>
        <v>4.5360000000000018E-3</v>
      </c>
      <c r="Q21" s="691"/>
    </row>
    <row r="22" spans="1:18" s="328" customFormat="1">
      <c r="A22" s="528">
        <v>7</v>
      </c>
      <c r="B22" s="564" t="s">
        <v>485</v>
      </c>
      <c r="C22" s="921" t="s">
        <v>486</v>
      </c>
      <c r="D22" s="720" t="s">
        <v>432</v>
      </c>
      <c r="E22" s="551" t="s">
        <v>300</v>
      </c>
      <c r="F22" s="725">
        <v>1200</v>
      </c>
      <c r="G22" s="528">
        <v>38.21</v>
      </c>
      <c r="H22" s="41">
        <v>33.39</v>
      </c>
      <c r="I22" s="41">
        <f t="shared" si="0"/>
        <v>4.82</v>
      </c>
      <c r="J22" s="41">
        <f t="shared" si="1"/>
        <v>5784</v>
      </c>
      <c r="K22" s="828">
        <f t="shared" si="2"/>
        <v>5.7840000000000001E-3</v>
      </c>
      <c r="L22" s="528">
        <v>104.07</v>
      </c>
      <c r="M22" s="41">
        <v>101.01</v>
      </c>
      <c r="N22" s="41">
        <f t="shared" si="3"/>
        <v>3.0599999999999881</v>
      </c>
      <c r="O22" s="41">
        <f t="shared" si="4"/>
        <v>3671.9999999999854</v>
      </c>
      <c r="P22" s="828">
        <f t="shared" si="5"/>
        <v>3.6719999999999856E-3</v>
      </c>
      <c r="Q22" s="691"/>
    </row>
    <row r="23" spans="1:18" s="328" customFormat="1">
      <c r="A23" s="528">
        <v>8</v>
      </c>
      <c r="B23" s="564" t="s">
        <v>487</v>
      </c>
      <c r="C23" s="921">
        <v>29000015</v>
      </c>
      <c r="D23" s="720" t="s">
        <v>432</v>
      </c>
      <c r="E23" s="551" t="s">
        <v>300</v>
      </c>
      <c r="F23" s="725">
        <v>3000</v>
      </c>
      <c r="G23" s="528">
        <v>3.44</v>
      </c>
      <c r="H23" s="41">
        <v>3.44</v>
      </c>
      <c r="I23" s="41">
        <f t="shared" si="0"/>
        <v>0</v>
      </c>
      <c r="J23" s="41">
        <f t="shared" si="1"/>
        <v>0</v>
      </c>
      <c r="K23" s="828">
        <f t="shared" si="2"/>
        <v>0</v>
      </c>
      <c r="L23" s="528">
        <v>50.86</v>
      </c>
      <c r="M23" s="41">
        <v>50.59</v>
      </c>
      <c r="N23" s="41">
        <f t="shared" si="3"/>
        <v>0.26999999999999602</v>
      </c>
      <c r="O23" s="41">
        <f t="shared" si="4"/>
        <v>809.99999999998806</v>
      </c>
      <c r="P23" s="828">
        <f t="shared" si="5"/>
        <v>8.0999999999998803E-4</v>
      </c>
      <c r="Q23" s="691"/>
    </row>
    <row r="24" spans="1:18" s="328" customFormat="1">
      <c r="A24" s="528">
        <v>9</v>
      </c>
      <c r="B24" s="564" t="s">
        <v>515</v>
      </c>
      <c r="C24" s="921" t="s">
        <v>516</v>
      </c>
      <c r="D24" s="720" t="s">
        <v>432</v>
      </c>
      <c r="E24" s="551" t="s">
        <v>300</v>
      </c>
      <c r="F24" s="725">
        <v>6000</v>
      </c>
      <c r="G24" s="528">
        <v>27.34</v>
      </c>
      <c r="H24" s="41">
        <v>21.11</v>
      </c>
      <c r="I24" s="41">
        <f>G24-H24</f>
        <v>6.23</v>
      </c>
      <c r="J24" s="41">
        <f>$F24*I24</f>
        <v>37380</v>
      </c>
      <c r="K24" s="828">
        <f>J24/1000000</f>
        <v>3.7379999999999997E-2</v>
      </c>
      <c r="L24" s="528">
        <v>6.74</v>
      </c>
      <c r="M24" s="41">
        <v>6.74</v>
      </c>
      <c r="N24" s="41">
        <f>L24-M24</f>
        <v>0</v>
      </c>
      <c r="O24" s="41">
        <f>$F24*N24</f>
        <v>0</v>
      </c>
      <c r="P24" s="828">
        <f>O24/1000000</f>
        <v>0</v>
      </c>
      <c r="Q24" s="340"/>
    </row>
    <row r="25" spans="1:18" s="328" customFormat="1">
      <c r="A25" s="971" t="s">
        <v>489</v>
      </c>
      <c r="B25" s="974"/>
      <c r="C25" s="974"/>
      <c r="D25" s="720"/>
      <c r="E25" s="551"/>
      <c r="F25" s="725"/>
      <c r="G25" s="528"/>
      <c r="H25" s="41"/>
      <c r="I25" s="41"/>
      <c r="J25" s="41"/>
      <c r="K25" s="828"/>
      <c r="L25" s="528"/>
      <c r="M25" s="41"/>
      <c r="N25" s="41"/>
      <c r="O25" s="41"/>
      <c r="P25" s="828"/>
      <c r="Q25" s="691"/>
    </row>
    <row r="26" spans="1:18" s="362" customFormat="1" ht="22.5">
      <c r="A26" s="526">
        <v>9</v>
      </c>
      <c r="B26" s="922" t="s">
        <v>490</v>
      </c>
      <c r="C26" s="923" t="s">
        <v>491</v>
      </c>
      <c r="D26" s="62" t="s">
        <v>432</v>
      </c>
      <c r="E26" s="551" t="s">
        <v>300</v>
      </c>
      <c r="F26" s="924">
        <v>600</v>
      </c>
      <c r="G26" s="526">
        <v>1.98</v>
      </c>
      <c r="H26" s="525">
        <v>1.98</v>
      </c>
      <c r="I26" s="525">
        <f>G26-H26</f>
        <v>0</v>
      </c>
      <c r="J26" s="525">
        <f>$F26*I26</f>
        <v>0</v>
      </c>
      <c r="K26" s="795">
        <f>J26/1000000</f>
        <v>0</v>
      </c>
      <c r="L26" s="526">
        <v>94.46</v>
      </c>
      <c r="M26" s="525">
        <v>102.2</v>
      </c>
      <c r="N26" s="525">
        <f>L26-M26</f>
        <v>-7.7400000000000091</v>
      </c>
      <c r="O26" s="525">
        <f>$F26*N26</f>
        <v>-4644.0000000000055</v>
      </c>
      <c r="P26" s="795">
        <f>O26/1000000</f>
        <v>-4.6440000000000058E-3</v>
      </c>
      <c r="Q26" s="726"/>
    </row>
    <row r="27" spans="1:18" s="362" customFormat="1" ht="24">
      <c r="A27" s="526">
        <v>10</v>
      </c>
      <c r="B27" s="925" t="s">
        <v>493</v>
      </c>
      <c r="C27" s="923" t="s">
        <v>488</v>
      </c>
      <c r="D27" s="62" t="s">
        <v>432</v>
      </c>
      <c r="E27" s="551" t="s">
        <v>300</v>
      </c>
      <c r="F27" s="924">
        <v>3000</v>
      </c>
      <c r="G27" s="526">
        <v>1.54</v>
      </c>
      <c r="H27" s="525">
        <v>1.46</v>
      </c>
      <c r="I27" s="525">
        <f>G27-H27</f>
        <v>8.0000000000000071E-2</v>
      </c>
      <c r="J27" s="525">
        <f>$F27*I27</f>
        <v>240.00000000000023</v>
      </c>
      <c r="K27" s="795">
        <f>J27/1000000</f>
        <v>2.4000000000000022E-4</v>
      </c>
      <c r="L27" s="526">
        <v>82.33</v>
      </c>
      <c r="M27" s="525">
        <v>78.180000000000007</v>
      </c>
      <c r="N27" s="525">
        <f>L27-M27</f>
        <v>4.1499999999999915</v>
      </c>
      <c r="O27" s="525">
        <f>$F27*N27</f>
        <v>12449.999999999975</v>
      </c>
      <c r="P27" s="795">
        <f>O27/1000000</f>
        <v>1.2449999999999975E-2</v>
      </c>
      <c r="Q27" s="726"/>
    </row>
    <row r="28" spans="1:18" s="328" customFormat="1" ht="24">
      <c r="A28" s="528">
        <v>11</v>
      </c>
      <c r="B28" s="925" t="s">
        <v>522</v>
      </c>
      <c r="C28" s="944" t="s">
        <v>523</v>
      </c>
      <c r="D28" s="62" t="s">
        <v>432</v>
      </c>
      <c r="E28" s="551" t="s">
        <v>300</v>
      </c>
      <c r="F28" s="924">
        <v>3000</v>
      </c>
      <c r="G28" s="526">
        <v>0.04</v>
      </c>
      <c r="H28" s="525">
        <v>0.05</v>
      </c>
      <c r="I28" s="525">
        <f>G28-H28</f>
        <v>-1.0000000000000002E-2</v>
      </c>
      <c r="J28" s="525">
        <f>$F28*I28</f>
        <v>-30.000000000000007</v>
      </c>
      <c r="K28" s="795">
        <f>J28/1000000</f>
        <v>-3.0000000000000008E-5</v>
      </c>
      <c r="L28" s="526">
        <v>2.12</v>
      </c>
      <c r="M28" s="525">
        <v>0.81</v>
      </c>
      <c r="N28" s="525">
        <f>L28-M28</f>
        <v>1.31</v>
      </c>
      <c r="O28" s="525">
        <f>$F28*N28</f>
        <v>3930</v>
      </c>
      <c r="P28" s="795">
        <f>O28/1000000</f>
        <v>3.9300000000000003E-3</v>
      </c>
      <c r="Q28" s="353"/>
    </row>
    <row r="29" spans="1:18" s="12" customFormat="1" ht="13.5" thickBot="1">
      <c r="A29" s="529"/>
      <c r="B29" s="530" t="s">
        <v>204</v>
      </c>
      <c r="C29" s="531"/>
      <c r="D29" s="532"/>
      <c r="E29" s="531"/>
      <c r="F29" s="729"/>
      <c r="G29" s="533"/>
      <c r="H29" s="534"/>
      <c r="I29" s="534"/>
      <c r="J29" s="534"/>
      <c r="K29" s="829">
        <f>SUM(K10:K28)</f>
        <v>0.36416500000000007</v>
      </c>
      <c r="L29" s="533"/>
      <c r="M29" s="534"/>
      <c r="N29" s="534"/>
      <c r="O29" s="534"/>
      <c r="P29" s="829">
        <f>SUM(P10:P28)</f>
        <v>0.204316</v>
      </c>
      <c r="Q29" s="535"/>
      <c r="R29"/>
    </row>
    <row r="31" spans="1:18">
      <c r="A31" s="86" t="s">
        <v>284</v>
      </c>
      <c r="B31" s="86"/>
      <c r="C31" s="86"/>
      <c r="D31" s="86"/>
      <c r="E31" s="86"/>
      <c r="F31" s="86"/>
      <c r="G31" s="86"/>
      <c r="H31" s="86"/>
      <c r="I31" s="86"/>
      <c r="J31" s="86"/>
      <c r="K31" s="101">
        <f>'STEPPED UP GENCO'!K76</f>
        <v>7.2594599999999997E-3</v>
      </c>
      <c r="P31" s="101">
        <f>'STEPPED UP GENCO'!P76</f>
        <v>0</v>
      </c>
    </row>
    <row r="32" spans="1:18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6">
      <c r="A33" s="86" t="s">
        <v>426</v>
      </c>
      <c r="B33" s="86"/>
      <c r="C33" s="86"/>
      <c r="D33" s="86"/>
      <c r="E33" s="86"/>
      <c r="F33" s="86"/>
      <c r="G33" s="86"/>
      <c r="H33" s="86"/>
      <c r="I33" s="86"/>
      <c r="J33" s="86"/>
      <c r="K33" s="101">
        <f>SUM(K29:K31)</f>
        <v>0.37142446000000007</v>
      </c>
      <c r="P33" s="101">
        <f>SUM(P29:P31)</f>
        <v>0.204316</v>
      </c>
    </row>
  </sheetData>
  <mergeCells count="2">
    <mergeCell ref="P2:Q2"/>
    <mergeCell ref="A25:C25"/>
  </mergeCells>
  <phoneticPr fontId="82" type="noConversion"/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zoomScale="80" zoomScaleNormal="80" zoomScaleSheetLayoutView="67" workbookViewId="0">
      <selection activeCell="R12" sqref="R12"/>
    </sheetView>
  </sheetViews>
  <sheetFormatPr defaultRowHeight="12.75"/>
  <cols>
    <col min="1" max="1" width="5.140625" style="328" customWidth="1"/>
    <col min="2" max="2" width="36.85546875" style="328" customWidth="1"/>
    <col min="3" max="3" width="14.85546875" style="328" bestFit="1" customWidth="1"/>
    <col min="4" max="4" width="9.85546875" style="328" customWidth="1"/>
    <col min="5" max="5" width="16.85546875" style="328" customWidth="1"/>
    <col min="6" max="6" width="11.42578125" style="328" customWidth="1"/>
    <col min="7" max="7" width="13.42578125" style="328" customWidth="1"/>
    <col min="8" max="8" width="13.85546875" style="328" customWidth="1"/>
    <col min="9" max="9" width="11" style="328" customWidth="1"/>
    <col min="10" max="10" width="11.28515625" style="328" customWidth="1"/>
    <col min="11" max="11" width="15.28515625" style="493" customWidth="1"/>
    <col min="12" max="12" width="14" style="328" customWidth="1"/>
    <col min="13" max="13" width="13" style="328" customWidth="1"/>
    <col min="14" max="14" width="11.140625" style="328" customWidth="1"/>
    <col min="15" max="15" width="13" style="328" customWidth="1"/>
    <col min="16" max="16" width="14.7109375" style="493" customWidth="1"/>
    <col min="17" max="17" width="20" style="328" customWidth="1"/>
    <col min="18" max="16384" width="9.140625" style="328"/>
  </cols>
  <sheetData>
    <row r="1" spans="1:17" ht="26.25">
      <c r="A1" s="1" t="s">
        <v>210</v>
      </c>
    </row>
    <row r="2" spans="1:17" ht="16.5" customHeight="1">
      <c r="A2" s="220" t="s">
        <v>211</v>
      </c>
      <c r="P2" s="833" t="str">
        <f>NDPL!Q1</f>
        <v>JANUARY-2025</v>
      </c>
      <c r="Q2" s="490"/>
    </row>
    <row r="3" spans="1:17" ht="23.25">
      <c r="A3" s="141" t="s">
        <v>255</v>
      </c>
      <c r="H3" s="384"/>
    </row>
    <row r="4" spans="1:17" ht="24" thickBot="1">
      <c r="A4" s="3"/>
      <c r="G4" s="355"/>
      <c r="H4" s="355"/>
      <c r="I4" s="35" t="s">
        <v>347</v>
      </c>
      <c r="J4" s="355"/>
      <c r="K4" s="759"/>
      <c r="L4" s="355"/>
      <c r="M4" s="355"/>
      <c r="N4" s="35" t="s">
        <v>348</v>
      </c>
      <c r="O4" s="355"/>
      <c r="P4" s="759"/>
    </row>
    <row r="5" spans="1:17" ht="43.5" customHeight="1" thickTop="1" thickBot="1">
      <c r="A5" s="385" t="s">
        <v>8</v>
      </c>
      <c r="B5" s="369" t="s">
        <v>9</v>
      </c>
      <c r="C5" s="370" t="s">
        <v>1</v>
      </c>
      <c r="D5" s="370" t="s">
        <v>2</v>
      </c>
      <c r="E5" s="370" t="s">
        <v>3</v>
      </c>
      <c r="F5" s="370" t="s">
        <v>10</v>
      </c>
      <c r="G5" s="368" t="str">
        <f>NDPL!G5</f>
        <v>FINAL READING 31/01/2025</v>
      </c>
      <c r="H5" s="370" t="str">
        <f>NDPL!H5</f>
        <v>INTIAL READING 01/01/2025</v>
      </c>
      <c r="I5" s="370" t="s">
        <v>4</v>
      </c>
      <c r="J5" s="370" t="s">
        <v>5</v>
      </c>
      <c r="K5" s="748" t="s">
        <v>6</v>
      </c>
      <c r="L5" s="368" t="str">
        <f>NDPL!G5</f>
        <v>FINAL READING 31/01/2025</v>
      </c>
      <c r="M5" s="370" t="str">
        <f>NDPL!H5</f>
        <v>INTIAL READING 01/01/2025</v>
      </c>
      <c r="N5" s="370" t="s">
        <v>4</v>
      </c>
      <c r="O5" s="370" t="s">
        <v>5</v>
      </c>
      <c r="P5" s="748" t="s">
        <v>6</v>
      </c>
      <c r="Q5" s="386" t="s">
        <v>266</v>
      </c>
    </row>
    <row r="6" spans="1:17" ht="14.25" thickTop="1" thickBot="1"/>
    <row r="7" spans="1:17" ht="20.100000000000001" customHeight="1" thickTop="1">
      <c r="A7" s="208"/>
      <c r="B7" s="209" t="s">
        <v>225</v>
      </c>
      <c r="C7" s="210"/>
      <c r="D7" s="210"/>
      <c r="E7" s="210"/>
      <c r="F7" s="211"/>
      <c r="G7" s="76"/>
      <c r="H7" s="72"/>
      <c r="I7" s="72"/>
      <c r="J7" s="72"/>
      <c r="K7" s="831"/>
      <c r="L7" s="77"/>
      <c r="M7" s="337"/>
      <c r="N7" s="337"/>
      <c r="O7" s="337"/>
      <c r="P7" s="773"/>
      <c r="Q7" s="390"/>
    </row>
    <row r="8" spans="1:17" ht="19.5" customHeight="1">
      <c r="A8" s="190"/>
      <c r="B8" s="212" t="s">
        <v>226</v>
      </c>
      <c r="C8" s="213"/>
      <c r="D8" s="213"/>
      <c r="E8" s="213"/>
      <c r="F8" s="214"/>
      <c r="G8" s="28"/>
      <c r="H8" s="33"/>
      <c r="I8" s="33"/>
      <c r="J8" s="33"/>
      <c r="K8" s="832"/>
      <c r="L8" s="78"/>
      <c r="M8" s="355"/>
      <c r="N8" s="355"/>
      <c r="O8" s="355"/>
      <c r="P8" s="834"/>
      <c r="Q8" s="332"/>
    </row>
    <row r="9" spans="1:17" ht="20.100000000000001" customHeight="1">
      <c r="A9" s="190">
        <v>1</v>
      </c>
      <c r="B9" s="215" t="s">
        <v>227</v>
      </c>
      <c r="C9" s="213">
        <v>4865155</v>
      </c>
      <c r="D9" s="199" t="s">
        <v>12</v>
      </c>
      <c r="E9" s="75" t="s">
        <v>300</v>
      </c>
      <c r="F9" s="214">
        <v>937.5</v>
      </c>
      <c r="G9" s="247">
        <v>990503</v>
      </c>
      <c r="H9" s="248">
        <v>990914</v>
      </c>
      <c r="I9" s="234">
        <f>G9-H9</f>
        <v>-411</v>
      </c>
      <c r="J9" s="234">
        <f>$F9*I9</f>
        <v>-385312.5</v>
      </c>
      <c r="K9" s="757">
        <f>J9/1000000</f>
        <v>-0.3853125</v>
      </c>
      <c r="L9" s="247">
        <v>998483</v>
      </c>
      <c r="M9" s="248">
        <v>998483</v>
      </c>
      <c r="N9" s="234">
        <f>L9-M9</f>
        <v>0</v>
      </c>
      <c r="O9" s="234">
        <f>$F9*N9</f>
        <v>0</v>
      </c>
      <c r="P9" s="757">
        <f>O9/1000000</f>
        <v>0</v>
      </c>
      <c r="Q9" s="353"/>
    </row>
    <row r="10" spans="1:17" ht="20.100000000000001" customHeight="1">
      <c r="A10" s="190">
        <v>2</v>
      </c>
      <c r="B10" s="215" t="s">
        <v>228</v>
      </c>
      <c r="C10" s="213">
        <v>4864794</v>
      </c>
      <c r="D10" s="199" t="s">
        <v>12</v>
      </c>
      <c r="E10" s="75" t="s">
        <v>300</v>
      </c>
      <c r="F10" s="214">
        <v>100</v>
      </c>
      <c r="G10" s="247">
        <v>3553</v>
      </c>
      <c r="H10" s="248">
        <v>6915</v>
      </c>
      <c r="I10" s="234">
        <f>G10-H10</f>
        <v>-3362</v>
      </c>
      <c r="J10" s="234">
        <f>$F10*I10</f>
        <v>-336200</v>
      </c>
      <c r="K10" s="757">
        <f>J10/1000000</f>
        <v>-0.3362</v>
      </c>
      <c r="L10" s="247">
        <v>955454</v>
      </c>
      <c r="M10" s="248">
        <v>955454</v>
      </c>
      <c r="N10" s="234">
        <f>L10-M10</f>
        <v>0</v>
      </c>
      <c r="O10" s="234">
        <f>$F10*N10</f>
        <v>0</v>
      </c>
      <c r="P10" s="757">
        <f>O10/1000000</f>
        <v>0</v>
      </c>
      <c r="Q10" s="332"/>
    </row>
    <row r="11" spans="1:17" ht="20.100000000000001" customHeight="1">
      <c r="A11" s="190">
        <v>3</v>
      </c>
      <c r="B11" s="215" t="s">
        <v>229</v>
      </c>
      <c r="C11" s="213">
        <v>4865100</v>
      </c>
      <c r="D11" s="199" t="s">
        <v>12</v>
      </c>
      <c r="E11" s="75" t="s">
        <v>300</v>
      </c>
      <c r="F11" s="214">
        <v>833.33299999999997</v>
      </c>
      <c r="G11" s="247">
        <v>999087</v>
      </c>
      <c r="H11" s="248">
        <v>999377</v>
      </c>
      <c r="I11" s="234">
        <f>G11-H11</f>
        <v>-290</v>
      </c>
      <c r="J11" s="234">
        <f>$F11*I11</f>
        <v>-241666.56999999998</v>
      </c>
      <c r="K11" s="757">
        <f>J11/1000000</f>
        <v>-0.24166656999999997</v>
      </c>
      <c r="L11" s="247">
        <v>999720</v>
      </c>
      <c r="M11" s="248">
        <v>999724</v>
      </c>
      <c r="N11" s="234">
        <f>L11-M11</f>
        <v>-4</v>
      </c>
      <c r="O11" s="234">
        <f>$F11*N11</f>
        <v>-3333.3319999999999</v>
      </c>
      <c r="P11" s="757">
        <f>O11/1000000</f>
        <v>-3.333332E-3</v>
      </c>
      <c r="Q11" s="332"/>
    </row>
    <row r="12" spans="1:17" ht="20.100000000000001" customHeight="1">
      <c r="A12" s="190">
        <v>4</v>
      </c>
      <c r="B12" s="215" t="s">
        <v>230</v>
      </c>
      <c r="C12" s="213">
        <v>4864863</v>
      </c>
      <c r="D12" s="199" t="s">
        <v>12</v>
      </c>
      <c r="E12" s="75" t="s">
        <v>300</v>
      </c>
      <c r="F12" s="500">
        <v>937.5</v>
      </c>
      <c r="G12" s="247">
        <v>996272</v>
      </c>
      <c r="H12" s="248">
        <v>996582</v>
      </c>
      <c r="I12" s="234">
        <f>G12-H12</f>
        <v>-310</v>
      </c>
      <c r="J12" s="234">
        <f>$F12*I12</f>
        <v>-290625</v>
      </c>
      <c r="K12" s="757">
        <f>J12/1000000</f>
        <v>-0.29062500000000002</v>
      </c>
      <c r="L12" s="247">
        <v>997344</v>
      </c>
      <c r="M12" s="248">
        <v>997344</v>
      </c>
      <c r="N12" s="234">
        <f>L12-M12</f>
        <v>0</v>
      </c>
      <c r="O12" s="234">
        <f>$F12*N12</f>
        <v>0</v>
      </c>
      <c r="P12" s="757">
        <f>O12/1000000</f>
        <v>0</v>
      </c>
      <c r="Q12" s="501"/>
    </row>
    <row r="13" spans="1:17" ht="20.100000000000001" customHeight="1">
      <c r="A13" s="190"/>
      <c r="B13" s="212" t="s">
        <v>231</v>
      </c>
      <c r="C13" s="213"/>
      <c r="D13" s="199"/>
      <c r="E13" s="66"/>
      <c r="F13" s="214"/>
      <c r="G13" s="247"/>
      <c r="H13" s="248"/>
      <c r="I13" s="234"/>
      <c r="J13" s="234"/>
      <c r="K13" s="757"/>
      <c r="L13" s="247"/>
      <c r="M13" s="248"/>
      <c r="N13" s="234"/>
      <c r="O13" s="234"/>
      <c r="P13" s="757"/>
      <c r="Q13" s="332"/>
    </row>
    <row r="14" spans="1:17" ht="20.100000000000001" customHeight="1">
      <c r="A14" s="190"/>
      <c r="B14" s="212"/>
      <c r="C14" s="213"/>
      <c r="D14" s="199"/>
      <c r="E14" s="66"/>
      <c r="F14" s="214"/>
      <c r="G14" s="247"/>
      <c r="H14" s="248"/>
      <c r="I14" s="234"/>
      <c r="J14" s="234"/>
      <c r="K14" s="757"/>
      <c r="L14" s="247"/>
      <c r="M14" s="248"/>
      <c r="N14" s="234"/>
      <c r="O14" s="234"/>
      <c r="P14" s="757"/>
      <c r="Q14" s="332"/>
    </row>
    <row r="15" spans="1:17" ht="20.100000000000001" customHeight="1">
      <c r="A15" s="190">
        <v>5</v>
      </c>
      <c r="B15" s="215" t="s">
        <v>232</v>
      </c>
      <c r="C15" s="213">
        <v>4864949</v>
      </c>
      <c r="D15" s="199" t="s">
        <v>12</v>
      </c>
      <c r="E15" s="75" t="s">
        <v>300</v>
      </c>
      <c r="F15" s="214">
        <v>-1000</v>
      </c>
      <c r="G15" s="247">
        <v>999653</v>
      </c>
      <c r="H15" s="248">
        <v>999703</v>
      </c>
      <c r="I15" s="234">
        <f>G15-H15</f>
        <v>-50</v>
      </c>
      <c r="J15" s="234">
        <f>$F15*I15</f>
        <v>50000</v>
      </c>
      <c r="K15" s="757">
        <f>J15/1000000</f>
        <v>0.05</v>
      </c>
      <c r="L15" s="247">
        <v>998969</v>
      </c>
      <c r="M15" s="248">
        <v>998969</v>
      </c>
      <c r="N15" s="234">
        <f>L15-M15</f>
        <v>0</v>
      </c>
      <c r="O15" s="234">
        <f>$F15*N15</f>
        <v>0</v>
      </c>
      <c r="P15" s="757">
        <f>O15/1000000</f>
        <v>0</v>
      </c>
      <c r="Q15" s="340"/>
    </row>
    <row r="16" spans="1:17" ht="19.5" customHeight="1">
      <c r="A16" s="190">
        <v>6</v>
      </c>
      <c r="B16" s="215" t="s">
        <v>233</v>
      </c>
      <c r="C16" s="213">
        <v>4902535</v>
      </c>
      <c r="D16" s="199" t="s">
        <v>12</v>
      </c>
      <c r="E16" s="75" t="s">
        <v>300</v>
      </c>
      <c r="F16" s="214">
        <v>-1875</v>
      </c>
      <c r="G16" s="247">
        <v>232</v>
      </c>
      <c r="H16" s="248">
        <v>198</v>
      </c>
      <c r="I16" s="234">
        <f>G16-H16</f>
        <v>34</v>
      </c>
      <c r="J16" s="234">
        <f>$F16*I16</f>
        <v>-63750</v>
      </c>
      <c r="K16" s="757">
        <f>J16/1000000</f>
        <v>-6.3750000000000001E-2</v>
      </c>
      <c r="L16" s="247">
        <v>257</v>
      </c>
      <c r="M16" s="248">
        <v>257</v>
      </c>
      <c r="N16" s="234">
        <f>L16-M16</f>
        <v>0</v>
      </c>
      <c r="O16" s="234">
        <f>$F16*N16</f>
        <v>0</v>
      </c>
      <c r="P16" s="757">
        <f>O16/1000000</f>
        <v>0</v>
      </c>
      <c r="Q16" s="550"/>
    </row>
    <row r="17" spans="1:17" ht="19.5" customHeight="1">
      <c r="A17" s="190">
        <v>7</v>
      </c>
      <c r="B17" s="215" t="s">
        <v>247</v>
      </c>
      <c r="C17" s="213">
        <v>4902559</v>
      </c>
      <c r="D17" s="199" t="s">
        <v>12</v>
      </c>
      <c r="E17" s="75" t="s">
        <v>300</v>
      </c>
      <c r="F17" s="214">
        <v>300</v>
      </c>
      <c r="G17" s="247">
        <v>191</v>
      </c>
      <c r="H17" s="248">
        <v>188</v>
      </c>
      <c r="I17" s="234">
        <f>G17-H17</f>
        <v>3</v>
      </c>
      <c r="J17" s="234">
        <f>$F17*I17</f>
        <v>900</v>
      </c>
      <c r="K17" s="757">
        <f>J17/1000000</f>
        <v>8.9999999999999998E-4</v>
      </c>
      <c r="L17" s="247">
        <v>999935</v>
      </c>
      <c r="M17" s="248">
        <v>999935</v>
      </c>
      <c r="N17" s="234">
        <f>L17-M17</f>
        <v>0</v>
      </c>
      <c r="O17" s="234">
        <f>$F17*N17</f>
        <v>0</v>
      </c>
      <c r="P17" s="757">
        <f>O17/1000000</f>
        <v>0</v>
      </c>
      <c r="Q17" s="332"/>
    </row>
    <row r="18" spans="1:17" ht="20.100000000000001" customHeight="1">
      <c r="A18" s="190"/>
      <c r="B18" s="212"/>
      <c r="C18" s="213"/>
      <c r="D18" s="199"/>
      <c r="E18" s="75"/>
      <c r="F18" s="214"/>
      <c r="G18" s="247"/>
      <c r="H18" s="248"/>
      <c r="I18" s="234"/>
      <c r="J18" s="234"/>
      <c r="K18" s="757"/>
      <c r="L18" s="247"/>
      <c r="M18" s="248"/>
      <c r="N18" s="234"/>
      <c r="O18" s="234"/>
      <c r="P18" s="757"/>
      <c r="Q18" s="332"/>
    </row>
    <row r="19" spans="1:17" ht="20.100000000000001" customHeight="1">
      <c r="A19" s="190"/>
      <c r="B19" s="215"/>
      <c r="C19" s="213"/>
      <c r="D19" s="199"/>
      <c r="E19" s="75"/>
      <c r="F19" s="214"/>
      <c r="G19" s="247"/>
      <c r="H19" s="248"/>
      <c r="I19" s="234"/>
      <c r="J19" s="234"/>
      <c r="K19" s="757"/>
      <c r="L19" s="247"/>
      <c r="M19" s="248"/>
      <c r="N19" s="234"/>
      <c r="O19" s="234"/>
      <c r="P19" s="757"/>
      <c r="Q19" s="332"/>
    </row>
    <row r="20" spans="1:17" ht="20.100000000000001" customHeight="1">
      <c r="A20" s="190"/>
      <c r="B20" s="212" t="s">
        <v>234</v>
      </c>
      <c r="C20" s="213"/>
      <c r="D20" s="199"/>
      <c r="E20" s="75"/>
      <c r="F20" s="216"/>
      <c r="G20" s="247"/>
      <c r="H20" s="248"/>
      <c r="I20" s="234"/>
      <c r="J20" s="234"/>
      <c r="K20" s="770">
        <f>SUM(K9:K19)</f>
        <v>-1.2666540700000002</v>
      </c>
      <c r="L20" s="247"/>
      <c r="M20" s="248"/>
      <c r="N20" s="234"/>
      <c r="O20" s="234"/>
      <c r="P20" s="770">
        <f>SUM(P9:P19)</f>
        <v>-3.333332E-3</v>
      </c>
      <c r="Q20" s="332"/>
    </row>
    <row r="21" spans="1:17" ht="20.100000000000001" customHeight="1">
      <c r="A21" s="190"/>
      <c r="B21" s="212" t="s">
        <v>235</v>
      </c>
      <c r="C21" s="213"/>
      <c r="D21" s="199"/>
      <c r="E21" s="75"/>
      <c r="F21" s="216"/>
      <c r="G21" s="247"/>
      <c r="H21" s="248"/>
      <c r="I21" s="234"/>
      <c r="J21" s="234"/>
      <c r="K21" s="757"/>
      <c r="L21" s="247"/>
      <c r="M21" s="248"/>
      <c r="N21" s="234"/>
      <c r="O21" s="234"/>
      <c r="P21" s="757"/>
      <c r="Q21" s="332"/>
    </row>
    <row r="22" spans="1:17" ht="20.100000000000001" customHeight="1">
      <c r="A22" s="190"/>
      <c r="B22" s="212" t="s">
        <v>236</v>
      </c>
      <c r="C22" s="213"/>
      <c r="D22" s="199"/>
      <c r="E22" s="75"/>
      <c r="F22" s="216"/>
      <c r="G22" s="247"/>
      <c r="H22" s="248"/>
      <c r="I22" s="234"/>
      <c r="J22" s="234"/>
      <c r="K22" s="757"/>
      <c r="L22" s="247"/>
      <c r="M22" s="248"/>
      <c r="N22" s="234"/>
      <c r="O22" s="234"/>
      <c r="P22" s="757"/>
      <c r="Q22" s="332"/>
    </row>
    <row r="23" spans="1:17" ht="20.100000000000001" customHeight="1">
      <c r="A23" s="190">
        <v>8</v>
      </c>
      <c r="B23" s="215" t="s">
        <v>237</v>
      </c>
      <c r="C23" s="213">
        <v>4902496</v>
      </c>
      <c r="D23" s="199" t="s">
        <v>12</v>
      </c>
      <c r="E23" s="75" t="s">
        <v>300</v>
      </c>
      <c r="F23" s="214">
        <v>300</v>
      </c>
      <c r="G23" s="247">
        <v>0</v>
      </c>
      <c r="H23" s="248">
        <v>0</v>
      </c>
      <c r="I23" s="234">
        <f>G23-H23</f>
        <v>0</v>
      </c>
      <c r="J23" s="234">
        <f>$F23*I23</f>
        <v>0</v>
      </c>
      <c r="K23" s="757">
        <f>J23/1000000</f>
        <v>0</v>
      </c>
      <c r="L23" s="247">
        <v>0</v>
      </c>
      <c r="M23" s="248">
        <v>0</v>
      </c>
      <c r="N23" s="234">
        <f>L23-M23</f>
        <v>0</v>
      </c>
      <c r="O23" s="234">
        <f>$F23*N23</f>
        <v>0</v>
      </c>
      <c r="P23" s="757">
        <f>O23/1000000</f>
        <v>0</v>
      </c>
      <c r="Q23" s="340"/>
    </row>
    <row r="24" spans="1:17" ht="21" customHeight="1">
      <c r="A24" s="190">
        <v>9</v>
      </c>
      <c r="B24" s="215" t="s">
        <v>238</v>
      </c>
      <c r="C24" s="213">
        <v>4864804</v>
      </c>
      <c r="D24" s="199" t="s">
        <v>12</v>
      </c>
      <c r="E24" s="75" t="s">
        <v>300</v>
      </c>
      <c r="F24" s="214">
        <v>187.5</v>
      </c>
      <c r="G24" s="247">
        <v>993263</v>
      </c>
      <c r="H24" s="248">
        <v>993263</v>
      </c>
      <c r="I24" s="234">
        <f>G24-H24</f>
        <v>0</v>
      </c>
      <c r="J24" s="234">
        <f>$F24*I24</f>
        <v>0</v>
      </c>
      <c r="K24" s="757">
        <f>J24/1000000</f>
        <v>0</v>
      </c>
      <c r="L24" s="247">
        <v>993619</v>
      </c>
      <c r="M24" s="248">
        <v>993619</v>
      </c>
      <c r="N24" s="234">
        <f>L24-M24</f>
        <v>0</v>
      </c>
      <c r="O24" s="234">
        <f>$F24*N24</f>
        <v>0</v>
      </c>
      <c r="P24" s="757">
        <f>O24/1000000</f>
        <v>0</v>
      </c>
      <c r="Q24" s="676"/>
    </row>
    <row r="25" spans="1:17" ht="19.5" customHeight="1">
      <c r="A25" s="190"/>
      <c r="B25" s="212" t="s">
        <v>239</v>
      </c>
      <c r="C25" s="215"/>
      <c r="D25" s="199"/>
      <c r="E25" s="75"/>
      <c r="F25" s="216"/>
      <c r="G25" s="247"/>
      <c r="H25" s="248"/>
      <c r="I25" s="234"/>
      <c r="J25" s="234"/>
      <c r="K25" s="770">
        <f>SUM(K23:K24)</f>
        <v>0</v>
      </c>
      <c r="L25" s="247"/>
      <c r="M25" s="248"/>
      <c r="N25" s="234"/>
      <c r="O25" s="234"/>
      <c r="P25" s="770">
        <f>SUM(P23:P24)</f>
        <v>0</v>
      </c>
      <c r="Q25" s="332"/>
    </row>
    <row r="26" spans="1:17" ht="20.100000000000001" customHeight="1">
      <c r="A26" s="190"/>
      <c r="B26" s="212" t="s">
        <v>240</v>
      </c>
      <c r="C26" s="213"/>
      <c r="D26" s="199"/>
      <c r="E26" s="66"/>
      <c r="F26" s="214"/>
      <c r="G26" s="247"/>
      <c r="H26" s="248"/>
      <c r="I26" s="234"/>
      <c r="J26" s="234"/>
      <c r="K26" s="757"/>
      <c r="L26" s="247"/>
      <c r="M26" s="248"/>
      <c r="N26" s="234"/>
      <c r="O26" s="234"/>
      <c r="P26" s="757"/>
      <c r="Q26" s="332"/>
    </row>
    <row r="27" spans="1:17" ht="20.100000000000001" customHeight="1">
      <c r="A27" s="190"/>
      <c r="B27" s="212" t="s">
        <v>236</v>
      </c>
      <c r="C27" s="213"/>
      <c r="D27" s="199"/>
      <c r="E27" s="66"/>
      <c r="F27" s="214"/>
      <c r="G27" s="247"/>
      <c r="H27" s="248"/>
      <c r="I27" s="234"/>
      <c r="J27" s="234"/>
      <c r="K27" s="757"/>
      <c r="L27" s="247"/>
      <c r="M27" s="248"/>
      <c r="N27" s="234"/>
      <c r="O27" s="234"/>
      <c r="P27" s="757"/>
      <c r="Q27" s="332"/>
    </row>
    <row r="28" spans="1:17" ht="41.25" customHeight="1">
      <c r="A28" s="190">
        <v>10</v>
      </c>
      <c r="B28" s="215" t="s">
        <v>241</v>
      </c>
      <c r="C28" s="213">
        <v>4864818</v>
      </c>
      <c r="D28" s="199" t="s">
        <v>12</v>
      </c>
      <c r="E28" s="75" t="s">
        <v>300</v>
      </c>
      <c r="F28" s="363">
        <v>150</v>
      </c>
      <c r="G28" s="247">
        <v>995099</v>
      </c>
      <c r="H28" s="248">
        <v>999344</v>
      </c>
      <c r="I28" s="234">
        <f t="shared" ref="I28:I33" si="0">G28-H28</f>
        <v>-4245</v>
      </c>
      <c r="J28" s="234">
        <f t="shared" ref="J28:J33" si="1">$F28*I28</f>
        <v>-636750</v>
      </c>
      <c r="K28" s="757">
        <f t="shared" ref="K28:K33" si="2">J28/1000000</f>
        <v>-0.63675000000000004</v>
      </c>
      <c r="L28" s="247">
        <v>1888</v>
      </c>
      <c r="M28" s="248">
        <v>1888</v>
      </c>
      <c r="N28" s="234">
        <f t="shared" ref="N28:N33" si="3">L28-M28</f>
        <v>0</v>
      </c>
      <c r="O28" s="234">
        <f t="shared" ref="O28:O33" si="4">$F28*N28</f>
        <v>0</v>
      </c>
      <c r="P28" s="757">
        <f t="shared" ref="P28:P33" si="5">O28/1000000</f>
        <v>0</v>
      </c>
      <c r="Q28" s="344" t="s">
        <v>520</v>
      </c>
    </row>
    <row r="29" spans="1:17" ht="19.5" customHeight="1">
      <c r="A29" s="190">
        <v>11</v>
      </c>
      <c r="B29" s="215" t="s">
        <v>242</v>
      </c>
      <c r="C29" s="213">
        <v>5295199</v>
      </c>
      <c r="D29" s="199" t="s">
        <v>12</v>
      </c>
      <c r="E29" s="75" t="s">
        <v>300</v>
      </c>
      <c r="F29" s="363">
        <v>937.5</v>
      </c>
      <c r="G29" s="247">
        <v>995599</v>
      </c>
      <c r="H29" s="248">
        <v>995996</v>
      </c>
      <c r="I29" s="234">
        <f t="shared" si="0"/>
        <v>-397</v>
      </c>
      <c r="J29" s="234">
        <f t="shared" si="1"/>
        <v>-372187.5</v>
      </c>
      <c r="K29" s="757">
        <f t="shared" si="2"/>
        <v>-0.3721875</v>
      </c>
      <c r="L29" s="247">
        <v>996958</v>
      </c>
      <c r="M29" s="248">
        <v>996980</v>
      </c>
      <c r="N29" s="234">
        <f t="shared" si="3"/>
        <v>-22</v>
      </c>
      <c r="O29" s="234">
        <f t="shared" si="4"/>
        <v>-20625</v>
      </c>
      <c r="P29" s="757">
        <f t="shared" si="5"/>
        <v>-2.0625000000000001E-2</v>
      </c>
      <c r="Q29" s="332"/>
    </row>
    <row r="30" spans="1:17" ht="20.100000000000001" customHeight="1">
      <c r="A30" s="190">
        <v>12</v>
      </c>
      <c r="B30" s="215" t="s">
        <v>243</v>
      </c>
      <c r="C30" s="213">
        <v>5295126</v>
      </c>
      <c r="D30" s="199" t="s">
        <v>12</v>
      </c>
      <c r="E30" s="75" t="s">
        <v>300</v>
      </c>
      <c r="F30" s="363">
        <v>93.75</v>
      </c>
      <c r="G30" s="247">
        <v>174637</v>
      </c>
      <c r="H30" s="248">
        <v>177970</v>
      </c>
      <c r="I30" s="234">
        <f t="shared" si="0"/>
        <v>-3333</v>
      </c>
      <c r="J30" s="234">
        <f t="shared" si="1"/>
        <v>-312468.75</v>
      </c>
      <c r="K30" s="757">
        <f t="shared" si="2"/>
        <v>-0.31246875000000002</v>
      </c>
      <c r="L30" s="247">
        <v>852940</v>
      </c>
      <c r="M30" s="248">
        <v>853308</v>
      </c>
      <c r="N30" s="234">
        <f t="shared" si="3"/>
        <v>-368</v>
      </c>
      <c r="O30" s="234">
        <f t="shared" si="4"/>
        <v>-34500</v>
      </c>
      <c r="P30" s="757">
        <f t="shared" si="5"/>
        <v>-3.4500000000000003E-2</v>
      </c>
      <c r="Q30" s="332" t="s">
        <v>513</v>
      </c>
    </row>
    <row r="31" spans="1:17" ht="20.100000000000001" customHeight="1">
      <c r="A31" s="190">
        <v>13</v>
      </c>
      <c r="B31" s="215" t="s">
        <v>462</v>
      </c>
      <c r="C31" s="213">
        <v>4865123</v>
      </c>
      <c r="D31" s="199" t="s">
        <v>12</v>
      </c>
      <c r="E31" s="75" t="s">
        <v>300</v>
      </c>
      <c r="F31" s="363">
        <v>1250</v>
      </c>
      <c r="G31" s="247">
        <v>997898</v>
      </c>
      <c r="H31" s="248">
        <v>998035</v>
      </c>
      <c r="I31" s="234">
        <f t="shared" si="0"/>
        <v>-137</v>
      </c>
      <c r="J31" s="234">
        <f t="shared" si="1"/>
        <v>-171250</v>
      </c>
      <c r="K31" s="757">
        <f t="shared" si="2"/>
        <v>-0.17125000000000001</v>
      </c>
      <c r="L31" s="247">
        <v>999801</v>
      </c>
      <c r="M31" s="248">
        <v>999801</v>
      </c>
      <c r="N31" s="234">
        <f t="shared" si="3"/>
        <v>0</v>
      </c>
      <c r="O31" s="234">
        <f t="shared" si="4"/>
        <v>0</v>
      </c>
      <c r="P31" s="757">
        <f t="shared" si="5"/>
        <v>0</v>
      </c>
      <c r="Q31" s="332"/>
    </row>
    <row r="32" spans="1:17" ht="20.100000000000001" customHeight="1">
      <c r="A32" s="190">
        <v>14</v>
      </c>
      <c r="B32" s="215" t="s">
        <v>244</v>
      </c>
      <c r="C32" s="213">
        <v>4865152</v>
      </c>
      <c r="D32" s="199" t="s">
        <v>12</v>
      </c>
      <c r="E32" s="75" t="s">
        <v>300</v>
      </c>
      <c r="F32" s="363">
        <v>1000</v>
      </c>
      <c r="G32" s="247">
        <v>997044</v>
      </c>
      <c r="H32" s="248">
        <v>997168</v>
      </c>
      <c r="I32" s="234">
        <f t="shared" si="0"/>
        <v>-124</v>
      </c>
      <c r="J32" s="234">
        <f t="shared" si="1"/>
        <v>-124000</v>
      </c>
      <c r="K32" s="757">
        <f t="shared" si="2"/>
        <v>-0.124</v>
      </c>
      <c r="L32" s="247">
        <v>998625</v>
      </c>
      <c r="M32" s="248">
        <v>998625</v>
      </c>
      <c r="N32" s="234">
        <f t="shared" si="3"/>
        <v>0</v>
      </c>
      <c r="O32" s="234">
        <f t="shared" si="4"/>
        <v>0</v>
      </c>
      <c r="P32" s="757">
        <f t="shared" si="5"/>
        <v>0</v>
      </c>
      <c r="Q32" s="340"/>
    </row>
    <row r="33" spans="1:17" ht="20.100000000000001" customHeight="1">
      <c r="A33" s="190">
        <v>15</v>
      </c>
      <c r="B33" s="215" t="s">
        <v>325</v>
      </c>
      <c r="C33" s="213">
        <v>4864821</v>
      </c>
      <c r="D33" s="199" t="s">
        <v>12</v>
      </c>
      <c r="E33" s="75" t="s">
        <v>300</v>
      </c>
      <c r="F33" s="363">
        <v>1000</v>
      </c>
      <c r="G33" s="247">
        <v>952605</v>
      </c>
      <c r="H33" s="248">
        <v>954496</v>
      </c>
      <c r="I33" s="234">
        <f t="shared" si="0"/>
        <v>-1891</v>
      </c>
      <c r="J33" s="234">
        <f t="shared" si="1"/>
        <v>-1891000</v>
      </c>
      <c r="K33" s="757">
        <f t="shared" si="2"/>
        <v>-1.891</v>
      </c>
      <c r="L33" s="247">
        <v>987627</v>
      </c>
      <c r="M33" s="248">
        <v>987627</v>
      </c>
      <c r="N33" s="234">
        <f t="shared" si="3"/>
        <v>0</v>
      </c>
      <c r="O33" s="234">
        <f t="shared" si="4"/>
        <v>0</v>
      </c>
      <c r="P33" s="757">
        <f t="shared" si="5"/>
        <v>0</v>
      </c>
      <c r="Q33" s="346"/>
    </row>
    <row r="34" spans="1:17" ht="20.100000000000001" customHeight="1">
      <c r="A34" s="190"/>
      <c r="B34" s="212" t="s">
        <v>231</v>
      </c>
      <c r="C34" s="213"/>
      <c r="D34" s="199"/>
      <c r="E34" s="66"/>
      <c r="F34" s="214"/>
      <c r="G34" s="247"/>
      <c r="H34" s="248"/>
      <c r="I34" s="234"/>
      <c r="J34" s="234"/>
      <c r="K34" s="757"/>
      <c r="L34" s="247"/>
      <c r="M34" s="248"/>
      <c r="N34" s="234"/>
      <c r="O34" s="234"/>
      <c r="P34" s="757"/>
      <c r="Q34" s="332"/>
    </row>
    <row r="35" spans="1:17" ht="20.100000000000001" customHeight="1">
      <c r="A35" s="190">
        <v>16</v>
      </c>
      <c r="B35" s="215" t="s">
        <v>245</v>
      </c>
      <c r="C35" s="213">
        <v>5252046</v>
      </c>
      <c r="D35" s="199" t="s">
        <v>12</v>
      </c>
      <c r="E35" s="75" t="s">
        <v>300</v>
      </c>
      <c r="F35" s="363">
        <v>-625</v>
      </c>
      <c r="G35" s="247">
        <v>999225</v>
      </c>
      <c r="H35" s="248">
        <v>999394</v>
      </c>
      <c r="I35" s="234">
        <f>G35-H35</f>
        <v>-169</v>
      </c>
      <c r="J35" s="234">
        <f>$F35*I35</f>
        <v>105625</v>
      </c>
      <c r="K35" s="757">
        <f>J35/1000000</f>
        <v>0.105625</v>
      </c>
      <c r="L35" s="247">
        <v>525</v>
      </c>
      <c r="M35" s="248">
        <v>525</v>
      </c>
      <c r="N35" s="234">
        <f>L35-M35</f>
        <v>0</v>
      </c>
      <c r="O35" s="234">
        <f>$F35*N35</f>
        <v>0</v>
      </c>
      <c r="P35" s="757">
        <f>O35/1000000</f>
        <v>0</v>
      </c>
      <c r="Q35" s="602"/>
    </row>
    <row r="36" spans="1:17" ht="20.100000000000001" customHeight="1">
      <c r="A36" s="190">
        <v>17</v>
      </c>
      <c r="B36" s="215" t="s">
        <v>248</v>
      </c>
      <c r="C36" s="213">
        <v>4902559</v>
      </c>
      <c r="D36" s="199" t="s">
        <v>12</v>
      </c>
      <c r="E36" s="75" t="s">
        <v>300</v>
      </c>
      <c r="F36" s="213">
        <v>-300</v>
      </c>
      <c r="G36" s="247">
        <v>191</v>
      </c>
      <c r="H36" s="248">
        <v>188</v>
      </c>
      <c r="I36" s="234">
        <f>G36-H36</f>
        <v>3</v>
      </c>
      <c r="J36" s="234">
        <f>$F36*I36</f>
        <v>-900</v>
      </c>
      <c r="K36" s="757">
        <f>J36/1000000</f>
        <v>-8.9999999999999998E-4</v>
      </c>
      <c r="L36" s="247">
        <v>999935</v>
      </c>
      <c r="M36" s="248">
        <v>999935</v>
      </c>
      <c r="N36" s="234">
        <f>L36-M36</f>
        <v>0</v>
      </c>
      <c r="O36" s="234">
        <f>$F36*N36</f>
        <v>0</v>
      </c>
      <c r="P36" s="757">
        <f>O36/1000000</f>
        <v>0</v>
      </c>
      <c r="Q36" s="332"/>
    </row>
    <row r="37" spans="1:17" ht="20.100000000000001" customHeight="1" thickBot="1">
      <c r="A37" s="217"/>
      <c r="B37" s="218" t="s">
        <v>246</v>
      </c>
      <c r="C37" s="218"/>
      <c r="D37" s="218"/>
      <c r="E37" s="218"/>
      <c r="F37" s="218"/>
      <c r="G37" s="80"/>
      <c r="H37" s="79"/>
      <c r="I37" s="79"/>
      <c r="J37" s="79"/>
      <c r="K37" s="307">
        <f>SUM(K28:K36)</f>
        <v>-3.4029312500000004</v>
      </c>
      <c r="L37" s="222"/>
      <c r="M37" s="492"/>
      <c r="N37" s="492"/>
      <c r="O37" s="492"/>
      <c r="P37" s="219">
        <f>SUM(P28:P36)</f>
        <v>-5.5125000000000007E-2</v>
      </c>
      <c r="Q37" s="399"/>
    </row>
    <row r="38" spans="1:17" ht="13.5" thickTop="1">
      <c r="A38" s="39"/>
      <c r="B38" s="2"/>
      <c r="C38" s="73"/>
      <c r="D38" s="39"/>
      <c r="E38" s="73"/>
      <c r="F38" s="6"/>
      <c r="G38" s="6"/>
      <c r="H38" s="6"/>
      <c r="I38" s="6"/>
      <c r="J38" s="6"/>
      <c r="K38" s="223"/>
      <c r="L38" s="223"/>
      <c r="M38" s="391"/>
      <c r="N38" s="391"/>
      <c r="O38" s="391"/>
      <c r="P38" s="758"/>
    </row>
    <row r="39" spans="1:17">
      <c r="K39" s="758"/>
      <c r="L39" s="391"/>
      <c r="M39" s="391"/>
      <c r="N39" s="391"/>
      <c r="O39" s="391"/>
      <c r="P39" s="758"/>
    </row>
    <row r="40" spans="1:17">
      <c r="G40" s="493"/>
      <c r="K40" s="758"/>
      <c r="L40" s="391"/>
      <c r="M40" s="391"/>
      <c r="N40" s="391"/>
      <c r="O40" s="391"/>
      <c r="P40" s="758"/>
    </row>
    <row r="41" spans="1:17" ht="21.75">
      <c r="B41" s="143" t="s">
        <v>287</v>
      </c>
      <c r="K41" s="494">
        <f>K20</f>
        <v>-1.2666540700000002</v>
      </c>
      <c r="L41" s="495"/>
      <c r="M41" s="495"/>
      <c r="N41" s="495"/>
      <c r="O41" s="495"/>
      <c r="P41" s="494">
        <f>P20</f>
        <v>-3.333332E-3</v>
      </c>
    </row>
    <row r="42" spans="1:17" ht="21.75">
      <c r="B42" s="143" t="s">
        <v>288</v>
      </c>
      <c r="K42" s="494">
        <f>K25</f>
        <v>0</v>
      </c>
      <c r="L42" s="495"/>
      <c r="M42" s="495"/>
      <c r="N42" s="495"/>
      <c r="O42" s="495"/>
      <c r="P42" s="494">
        <f>P25</f>
        <v>0</v>
      </c>
    </row>
    <row r="43" spans="1:17" ht="21.75">
      <c r="B43" s="143" t="s">
        <v>289</v>
      </c>
      <c r="K43" s="494">
        <f>K37</f>
        <v>-3.4029312500000004</v>
      </c>
      <c r="L43" s="495"/>
      <c r="M43" s="495"/>
      <c r="N43" s="495"/>
      <c r="O43" s="495"/>
      <c r="P43" s="496">
        <f>P37</f>
        <v>-5.5125000000000007E-2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zoomScale="70" zoomScaleNormal="75" zoomScaleSheetLayoutView="70" workbookViewId="0">
      <selection activeCell="T24" sqref="T24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65" customWidth="1"/>
    <col min="12" max="12" width="12.7109375" customWidth="1"/>
    <col min="13" max="14" width="11.28515625" customWidth="1"/>
    <col min="15" max="15" width="13.42578125" customWidth="1"/>
    <col min="16" max="16" width="16.28515625" style="103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29" t="s">
        <v>211</v>
      </c>
      <c r="P2" s="874" t="str">
        <f>NDPL!Q1</f>
        <v>JANUARY-2025</v>
      </c>
    </row>
    <row r="3" spans="1:17" ht="18">
      <c r="A3" s="139" t="s">
        <v>303</v>
      </c>
      <c r="B3" s="139"/>
      <c r="C3" s="185"/>
      <c r="D3" s="186"/>
      <c r="E3" s="186"/>
      <c r="F3" s="185"/>
      <c r="G3" s="185"/>
      <c r="H3" s="185"/>
      <c r="I3" s="185"/>
    </row>
    <row r="4" spans="1:17" ht="24" thickBot="1">
      <c r="A4" s="3"/>
      <c r="G4" s="12"/>
      <c r="H4" s="12"/>
      <c r="I4" s="35" t="s">
        <v>347</v>
      </c>
      <c r="J4" s="12"/>
      <c r="K4" s="866"/>
      <c r="L4" s="12"/>
      <c r="M4" s="12"/>
      <c r="N4" s="35" t="s">
        <v>348</v>
      </c>
      <c r="O4" s="12"/>
      <c r="P4" s="631"/>
    </row>
    <row r="5" spans="1:17" ht="51.75" customHeight="1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31/01/2025</v>
      </c>
      <c r="H5" s="23" t="str">
        <f>NDPL!H5</f>
        <v>INTIAL READING 01/01/2025</v>
      </c>
      <c r="I5" s="23" t="s">
        <v>4</v>
      </c>
      <c r="J5" s="23" t="s">
        <v>5</v>
      </c>
      <c r="K5" s="788" t="s">
        <v>6</v>
      </c>
      <c r="L5" s="25" t="str">
        <f>NDPL!G5</f>
        <v>FINAL READING 31/01/2025</v>
      </c>
      <c r="M5" s="23" t="str">
        <f>NDPL!H5</f>
        <v>INTIAL READING 01/01/2025</v>
      </c>
      <c r="N5" s="23" t="s">
        <v>4</v>
      </c>
      <c r="O5" s="23" t="s">
        <v>5</v>
      </c>
      <c r="P5" s="875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7"/>
      <c r="C7" s="18"/>
      <c r="D7" s="18"/>
      <c r="E7" s="18"/>
      <c r="F7" s="20"/>
      <c r="G7" s="17"/>
      <c r="H7" s="18"/>
      <c r="I7" s="18"/>
      <c r="J7" s="18"/>
      <c r="K7" s="867"/>
      <c r="L7" s="17"/>
      <c r="M7" s="18"/>
      <c r="N7" s="18"/>
      <c r="O7" s="18"/>
      <c r="P7" s="835"/>
      <c r="Q7" s="115"/>
    </row>
    <row r="8" spans="1:17" ht="19.5">
      <c r="A8" s="670" t="s">
        <v>457</v>
      </c>
      <c r="B8" s="612" t="s">
        <v>253</v>
      </c>
      <c r="C8" s="613"/>
      <c r="D8" s="614"/>
      <c r="E8" s="614"/>
      <c r="F8" s="615"/>
      <c r="G8" s="616"/>
      <c r="H8" s="36"/>
      <c r="I8" s="617"/>
      <c r="J8" s="617"/>
      <c r="K8" s="836"/>
      <c r="L8" s="618"/>
      <c r="M8" s="619"/>
      <c r="N8" s="617"/>
      <c r="O8" s="617"/>
      <c r="P8" s="836"/>
      <c r="Q8" s="620"/>
    </row>
    <row r="9" spans="1:17" ht="18">
      <c r="A9" s="168"/>
      <c r="B9" s="313" t="s">
        <v>254</v>
      </c>
      <c r="C9" s="117" t="s">
        <v>448</v>
      </c>
      <c r="D9" s="90"/>
      <c r="E9" s="88"/>
      <c r="F9" s="89"/>
      <c r="G9" s="16"/>
      <c r="H9" s="12"/>
      <c r="I9" s="52"/>
      <c r="J9" s="52"/>
      <c r="K9" s="837"/>
      <c r="L9" s="138"/>
      <c r="M9" s="52"/>
      <c r="N9" s="52"/>
      <c r="O9" s="52"/>
      <c r="P9" s="837"/>
      <c r="Q9" s="621"/>
    </row>
    <row r="10" spans="1:17" s="328" customFormat="1" ht="18">
      <c r="A10" s="622">
        <v>1</v>
      </c>
      <c r="B10" s="382" t="s">
        <v>250</v>
      </c>
      <c r="C10" s="312">
        <v>4865015</v>
      </c>
      <c r="D10" s="324" t="s">
        <v>12</v>
      </c>
      <c r="E10" s="88" t="s">
        <v>307</v>
      </c>
      <c r="F10" s="383">
        <v>2000</v>
      </c>
      <c r="G10" s="247">
        <v>41128</v>
      </c>
      <c r="H10" s="248">
        <v>39724</v>
      </c>
      <c r="I10" s="234">
        <f>G10-H10</f>
        <v>1404</v>
      </c>
      <c r="J10" s="234">
        <f>$F10*I10</f>
        <v>2808000</v>
      </c>
      <c r="K10" s="851">
        <f>J10/1000000</f>
        <v>2.8079999999999998</v>
      </c>
      <c r="L10" s="247">
        <v>79</v>
      </c>
      <c r="M10" s="248">
        <v>79</v>
      </c>
      <c r="N10" s="234">
        <f>L10-M10</f>
        <v>0</v>
      </c>
      <c r="O10" s="234">
        <f>$F10*N10</f>
        <v>0</v>
      </c>
      <c r="P10" s="757">
        <f>O10/1000000</f>
        <v>0</v>
      </c>
      <c r="Q10" s="623"/>
    </row>
    <row r="11" spans="1:17" s="328" customFormat="1" ht="18">
      <c r="A11" s="622">
        <v>2</v>
      </c>
      <c r="B11" s="382" t="s">
        <v>252</v>
      </c>
      <c r="C11" s="312">
        <v>4864969</v>
      </c>
      <c r="D11" s="324" t="s">
        <v>12</v>
      </c>
      <c r="E11" s="88" t="s">
        <v>307</v>
      </c>
      <c r="F11" s="312">
        <v>2000</v>
      </c>
      <c r="G11" s="247">
        <v>31775</v>
      </c>
      <c r="H11" s="248">
        <v>30399</v>
      </c>
      <c r="I11" s="234">
        <f>G11-H11</f>
        <v>1376</v>
      </c>
      <c r="J11" s="234">
        <f>$F11*I11</f>
        <v>2752000</v>
      </c>
      <c r="K11" s="851">
        <f>J11/1000000</f>
        <v>2.7519999999999998</v>
      </c>
      <c r="L11" s="247">
        <v>76</v>
      </c>
      <c r="M11" s="248">
        <v>76</v>
      </c>
      <c r="N11" s="234">
        <f>L11-M11</f>
        <v>0</v>
      </c>
      <c r="O11" s="234">
        <f>$F11*N11</f>
        <v>0</v>
      </c>
      <c r="P11" s="757">
        <f>O11/1000000</f>
        <v>0</v>
      </c>
      <c r="Q11" s="624"/>
    </row>
    <row r="12" spans="1:17" ht="15.75">
      <c r="A12" s="169"/>
      <c r="B12" s="12"/>
      <c r="C12" s="12"/>
      <c r="D12" s="12"/>
      <c r="E12" s="12"/>
      <c r="F12" s="12"/>
      <c r="G12" s="247"/>
      <c r="H12" s="625" t="s">
        <v>444</v>
      </c>
      <c r="I12" s="12"/>
      <c r="J12" s="12"/>
      <c r="K12" s="839">
        <f>SUM(K10:K11)</f>
        <v>5.56</v>
      </c>
      <c r="L12" s="247"/>
      <c r="M12" s="12"/>
      <c r="N12" s="12"/>
      <c r="O12" s="12"/>
      <c r="P12" s="838">
        <f>SUM(P10:P11)</f>
        <v>0</v>
      </c>
      <c r="Q12" s="624"/>
    </row>
    <row r="13" spans="1:17" ht="15.75">
      <c r="A13" s="169"/>
      <c r="B13" s="12"/>
      <c r="C13" s="12"/>
      <c r="D13" s="12"/>
      <c r="E13" s="12"/>
      <c r="F13" s="12"/>
      <c r="G13" s="247"/>
      <c r="H13" s="625" t="s">
        <v>445</v>
      </c>
      <c r="I13" s="12"/>
      <c r="J13" s="626" t="s">
        <v>446</v>
      </c>
      <c r="K13" s="839">
        <f>SUM(NDMC!K33,BYPL!K32)</f>
        <v>-5.0344999999999995</v>
      </c>
      <c r="L13" s="247"/>
      <c r="M13" s="12"/>
      <c r="N13" s="12"/>
      <c r="O13" s="12"/>
      <c r="P13" s="838">
        <f>SUM(NDMC!P33,BYPL!P32)</f>
        <v>0</v>
      </c>
      <c r="Q13" s="624"/>
    </row>
    <row r="14" spans="1:17" ht="15.75">
      <c r="A14" s="627"/>
      <c r="B14" s="91"/>
      <c r="C14" s="84"/>
      <c r="D14" s="324"/>
      <c r="E14" s="92"/>
      <c r="F14" s="93"/>
      <c r="G14" s="96"/>
      <c r="H14" s="625" t="s">
        <v>447</v>
      </c>
      <c r="I14" s="52"/>
      <c r="J14" s="52"/>
      <c r="K14" s="839">
        <f>SUM(K12,-K13)</f>
        <v>10.5945</v>
      </c>
      <c r="L14" s="138"/>
      <c r="M14" s="52"/>
      <c r="N14" s="52"/>
      <c r="O14" s="52"/>
      <c r="P14" s="839">
        <f>SUM(P12,-P13)</f>
        <v>0</v>
      </c>
      <c r="Q14" s="621"/>
    </row>
    <row r="15" spans="1:17" ht="16.5">
      <c r="A15" s="671"/>
      <c r="B15" s="489" t="s">
        <v>454</v>
      </c>
      <c r="C15" s="378"/>
      <c r="D15" s="379"/>
      <c r="E15" s="379"/>
      <c r="F15" s="380"/>
      <c r="G15" s="96"/>
      <c r="H15" s="69"/>
      <c r="I15" s="234"/>
      <c r="J15" s="234"/>
      <c r="K15" s="852"/>
      <c r="L15" s="247"/>
      <c r="M15" s="248"/>
      <c r="N15" s="234"/>
      <c r="O15" s="234"/>
      <c r="P15" s="770"/>
      <c r="Q15" s="628"/>
    </row>
    <row r="16" spans="1:17" ht="18">
      <c r="A16" s="672"/>
      <c r="B16" s="288" t="s">
        <v>257</v>
      </c>
      <c r="C16" s="629" t="s">
        <v>449</v>
      </c>
      <c r="D16" s="288"/>
      <c r="E16" s="288"/>
      <c r="F16" s="288"/>
      <c r="G16" s="648">
        <v>29.67</v>
      </c>
      <c r="H16" s="288" t="s">
        <v>259</v>
      </c>
      <c r="I16" s="288"/>
      <c r="J16" s="313"/>
      <c r="K16" s="853">
        <f t="shared" ref="K16:K21" si="0">($K$14*G16)/100</f>
        <v>3.1433881500000003</v>
      </c>
      <c r="L16" s="247"/>
      <c r="M16" s="288"/>
      <c r="N16" s="288"/>
      <c r="O16" s="288"/>
      <c r="P16" s="840">
        <f t="shared" ref="P16:P21" si="1">($P$14*G16)/100</f>
        <v>0</v>
      </c>
      <c r="Q16" s="649"/>
    </row>
    <row r="17" spans="1:17" ht="18">
      <c r="A17" s="672"/>
      <c r="B17" s="288" t="s">
        <v>308</v>
      </c>
      <c r="C17" s="629" t="s">
        <v>449</v>
      </c>
      <c r="D17" s="288"/>
      <c r="E17" s="288"/>
      <c r="F17" s="288"/>
      <c r="G17" s="648">
        <v>41.53</v>
      </c>
      <c r="H17" s="288" t="s">
        <v>259</v>
      </c>
      <c r="I17" s="288"/>
      <c r="J17" s="313"/>
      <c r="K17" s="853">
        <f t="shared" si="0"/>
        <v>4.3998958500000001</v>
      </c>
      <c r="L17" s="247"/>
      <c r="M17" s="12"/>
      <c r="N17" s="288"/>
      <c r="O17" s="288"/>
      <c r="P17" s="840">
        <f t="shared" si="1"/>
        <v>0</v>
      </c>
      <c r="Q17" s="649"/>
    </row>
    <row r="18" spans="1:17" ht="18">
      <c r="A18" s="672"/>
      <c r="B18" s="288" t="s">
        <v>309</v>
      </c>
      <c r="C18" s="629" t="s">
        <v>449</v>
      </c>
      <c r="D18" s="288"/>
      <c r="E18" s="288"/>
      <c r="F18" s="288"/>
      <c r="G18" s="648">
        <v>22.74</v>
      </c>
      <c r="H18" s="288" t="s">
        <v>259</v>
      </c>
      <c r="I18" s="288"/>
      <c r="J18" s="313"/>
      <c r="K18" s="853">
        <f t="shared" si="0"/>
        <v>2.4091893</v>
      </c>
      <c r="L18" s="247"/>
      <c r="M18" s="288"/>
      <c r="N18" s="288"/>
      <c r="O18" s="288"/>
      <c r="P18" s="840">
        <f t="shared" si="1"/>
        <v>0</v>
      </c>
      <c r="Q18" s="649"/>
    </row>
    <row r="19" spans="1:17" ht="18">
      <c r="A19" s="672"/>
      <c r="B19" s="288" t="s">
        <v>310</v>
      </c>
      <c r="C19" s="629" t="s">
        <v>449</v>
      </c>
      <c r="D19" s="288"/>
      <c r="E19" s="288"/>
      <c r="F19" s="288"/>
      <c r="G19" s="648">
        <v>4.95</v>
      </c>
      <c r="H19" s="288" t="s">
        <v>259</v>
      </c>
      <c r="I19" s="288"/>
      <c r="J19" s="313"/>
      <c r="K19" s="853">
        <f t="shared" si="0"/>
        <v>0.52442775000000008</v>
      </c>
      <c r="L19" s="247"/>
      <c r="M19" s="288"/>
      <c r="N19" s="288"/>
      <c r="O19" s="288"/>
      <c r="P19" s="840">
        <f t="shared" si="1"/>
        <v>0</v>
      </c>
      <c r="Q19" s="649"/>
    </row>
    <row r="20" spans="1:17" ht="18">
      <c r="A20" s="672"/>
      <c r="B20" s="288" t="s">
        <v>311</v>
      </c>
      <c r="C20" s="629" t="s">
        <v>449</v>
      </c>
      <c r="D20" s="288"/>
      <c r="E20" s="288"/>
      <c r="F20" s="288"/>
      <c r="G20" s="648">
        <v>0</v>
      </c>
      <c r="H20" s="288" t="s">
        <v>259</v>
      </c>
      <c r="I20" s="288"/>
      <c r="J20" s="313"/>
      <c r="K20" s="853">
        <f t="shared" si="0"/>
        <v>0</v>
      </c>
      <c r="L20" s="247"/>
      <c r="M20" s="644"/>
      <c r="N20" s="644"/>
      <c r="O20" s="644"/>
      <c r="P20" s="840">
        <f t="shared" si="1"/>
        <v>0</v>
      </c>
      <c r="Q20" s="649"/>
    </row>
    <row r="21" spans="1:17" ht="18">
      <c r="A21" s="672"/>
      <c r="B21" s="288" t="s">
        <v>412</v>
      </c>
      <c r="C21" s="629" t="s">
        <v>449</v>
      </c>
      <c r="D21" s="12"/>
      <c r="E21" s="12"/>
      <c r="F21" s="630"/>
      <c r="G21" s="648">
        <v>0</v>
      </c>
      <c r="H21" s="288" t="s">
        <v>259</v>
      </c>
      <c r="I21" s="12"/>
      <c r="J21" s="631"/>
      <c r="K21" s="853">
        <f t="shared" si="0"/>
        <v>0</v>
      </c>
      <c r="L21" s="247"/>
      <c r="M21" s="14"/>
      <c r="N21" s="14"/>
      <c r="O21" s="14"/>
      <c r="P21" s="840">
        <f t="shared" si="1"/>
        <v>0</v>
      </c>
      <c r="Q21" s="649"/>
    </row>
    <row r="22" spans="1:17" ht="15.75" thickBot="1">
      <c r="A22" s="170"/>
      <c r="B22" s="37"/>
      <c r="C22" s="37"/>
      <c r="D22" s="37"/>
      <c r="E22" s="37"/>
      <c r="F22" s="37"/>
      <c r="G22" s="638"/>
      <c r="H22" s="37"/>
      <c r="I22" s="37"/>
      <c r="J22" s="37"/>
      <c r="K22" s="868"/>
      <c r="L22" s="638"/>
      <c r="M22" s="37"/>
      <c r="N22" s="37"/>
      <c r="O22" s="37"/>
      <c r="P22" s="643"/>
      <c r="Q22" s="650"/>
    </row>
    <row r="23" spans="1:17" ht="13.5" thickBo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866"/>
      <c r="L23" s="12"/>
      <c r="M23" s="12"/>
      <c r="N23" s="12"/>
      <c r="O23" s="12"/>
      <c r="P23" s="631"/>
      <c r="Q23" s="12"/>
    </row>
    <row r="24" spans="1:17" ht="19.5">
      <c r="A24" s="670" t="s">
        <v>458</v>
      </c>
      <c r="B24" s="612" t="s">
        <v>424</v>
      </c>
      <c r="C24" s="632"/>
      <c r="D24" s="633"/>
      <c r="E24" s="634"/>
      <c r="F24" s="635"/>
      <c r="G24" s="636"/>
      <c r="H24" s="692"/>
      <c r="I24" s="617"/>
      <c r="J24" s="617"/>
      <c r="K24" s="841"/>
      <c r="L24" s="637"/>
      <c r="M24" s="617"/>
      <c r="N24" s="617"/>
      <c r="O24" s="617"/>
      <c r="P24" s="841"/>
      <c r="Q24" s="620"/>
    </row>
    <row r="25" spans="1:17" s="328" customFormat="1" ht="18">
      <c r="A25" s="653">
        <v>1</v>
      </c>
      <c r="B25" s="91" t="s">
        <v>424</v>
      </c>
      <c r="C25" s="312">
        <v>4864884</v>
      </c>
      <c r="D25" s="537" t="s">
        <v>12</v>
      </c>
      <c r="E25" s="537" t="s">
        <v>307</v>
      </c>
      <c r="F25" s="383">
        <v>-1000</v>
      </c>
      <c r="G25" s="247">
        <v>994436</v>
      </c>
      <c r="H25" s="248">
        <v>994614</v>
      </c>
      <c r="I25" s="234">
        <f>G25-H25</f>
        <v>-178</v>
      </c>
      <c r="J25" s="234">
        <f>$F25*I25</f>
        <v>178000</v>
      </c>
      <c r="K25" s="851">
        <f>J25/1000000</f>
        <v>0.17799999999999999</v>
      </c>
      <c r="L25" s="247">
        <v>993965</v>
      </c>
      <c r="M25" s="248">
        <v>994031</v>
      </c>
      <c r="N25" s="234">
        <f>L25-M25</f>
        <v>-66</v>
      </c>
      <c r="O25" s="234">
        <f>$F25*N25</f>
        <v>66000</v>
      </c>
      <c r="P25" s="757">
        <f>O25/1000000</f>
        <v>6.6000000000000003E-2</v>
      </c>
      <c r="Q25" s="623"/>
    </row>
    <row r="26" spans="1:17" s="328" customFormat="1" ht="18">
      <c r="A26" s="622"/>
      <c r="B26" s="91"/>
      <c r="C26" s="312"/>
      <c r="D26" s="537"/>
      <c r="E26" s="537"/>
      <c r="F26" s="383"/>
      <c r="G26" s="625" t="s">
        <v>450</v>
      </c>
      <c r="H26" s="355"/>
      <c r="I26" s="234"/>
      <c r="J26" s="234"/>
      <c r="K26" s="852">
        <f>K25</f>
        <v>0.17799999999999999</v>
      </c>
      <c r="L26" s="247"/>
      <c r="M26" s="248"/>
      <c r="N26" s="234"/>
      <c r="O26" s="234"/>
      <c r="P26" s="770">
        <f>P25</f>
        <v>6.6000000000000003E-2</v>
      </c>
      <c r="Q26" s="623"/>
    </row>
    <row r="27" spans="1:17" s="328" customFormat="1" ht="16.5">
      <c r="A27" s="671"/>
      <c r="B27" s="489" t="s">
        <v>455</v>
      </c>
      <c r="C27" s="378"/>
      <c r="D27" s="379"/>
      <c r="E27" s="379"/>
      <c r="F27" s="380"/>
      <c r="G27" s="247"/>
      <c r="H27" s="69"/>
      <c r="I27" s="234"/>
      <c r="J27" s="234"/>
      <c r="K27" s="852"/>
      <c r="L27" s="247"/>
      <c r="M27" s="248"/>
      <c r="N27" s="234"/>
      <c r="O27" s="234"/>
      <c r="P27" s="770"/>
      <c r="Q27" s="623"/>
    </row>
    <row r="28" spans="1:17" s="328" customFormat="1" ht="18">
      <c r="A28" s="672"/>
      <c r="B28" s="288" t="s">
        <v>257</v>
      </c>
      <c r="C28" s="629" t="s">
        <v>449</v>
      </c>
      <c r="D28" s="288"/>
      <c r="E28" s="288"/>
      <c r="F28" s="288"/>
      <c r="G28" s="648">
        <v>29.2</v>
      </c>
      <c r="H28" s="288" t="s">
        <v>259</v>
      </c>
      <c r="I28" s="288"/>
      <c r="J28" s="313"/>
      <c r="K28" s="853">
        <f t="shared" ref="K28:K33" si="2">($K$26*G28)/100</f>
        <v>5.1975999999999994E-2</v>
      </c>
      <c r="L28" s="648"/>
      <c r="M28" s="288"/>
      <c r="N28" s="288"/>
      <c r="O28" s="288"/>
      <c r="P28" s="840">
        <f t="shared" ref="P28:P33" si="3">($P$26*G28)/100</f>
        <v>1.9272000000000001E-2</v>
      </c>
      <c r="Q28" s="623"/>
    </row>
    <row r="29" spans="1:17" s="328" customFormat="1" ht="18">
      <c r="A29" s="672"/>
      <c r="B29" s="288" t="s">
        <v>308</v>
      </c>
      <c r="C29" s="629" t="s">
        <v>449</v>
      </c>
      <c r="D29" s="288"/>
      <c r="E29" s="288"/>
      <c r="F29" s="288"/>
      <c r="G29" s="648">
        <v>41.81</v>
      </c>
      <c r="H29" s="288" t="s">
        <v>259</v>
      </c>
      <c r="I29" s="288"/>
      <c r="J29" s="313"/>
      <c r="K29" s="853">
        <f t="shared" si="2"/>
        <v>7.442180000000001E-2</v>
      </c>
      <c r="L29" s="648"/>
      <c r="M29" s="12"/>
      <c r="N29" s="288"/>
      <c r="O29" s="288"/>
      <c r="P29" s="840">
        <f t="shared" si="3"/>
        <v>2.7594600000000004E-2</v>
      </c>
      <c r="Q29" s="623"/>
    </row>
    <row r="30" spans="1:17" s="328" customFormat="1" ht="18">
      <c r="A30" s="672"/>
      <c r="B30" s="288" t="s">
        <v>309</v>
      </c>
      <c r="C30" s="629" t="s">
        <v>449</v>
      </c>
      <c r="D30" s="288"/>
      <c r="E30" s="288"/>
      <c r="F30" s="288"/>
      <c r="G30" s="648">
        <v>23.9</v>
      </c>
      <c r="H30" s="288" t="s">
        <v>259</v>
      </c>
      <c r="I30" s="288"/>
      <c r="J30" s="313"/>
      <c r="K30" s="853">
        <f t="shared" si="2"/>
        <v>4.2541999999999996E-2</v>
      </c>
      <c r="L30" s="648"/>
      <c r="M30" s="288"/>
      <c r="N30" s="288"/>
      <c r="O30" s="288"/>
      <c r="P30" s="840">
        <f t="shared" si="3"/>
        <v>1.5774E-2</v>
      </c>
      <c r="Q30" s="623"/>
    </row>
    <row r="31" spans="1:17" s="328" customFormat="1" ht="18">
      <c r="A31" s="672"/>
      <c r="B31" s="288" t="s">
        <v>310</v>
      </c>
      <c r="C31" s="629" t="s">
        <v>449</v>
      </c>
      <c r="D31" s="288"/>
      <c r="E31" s="288"/>
      <c r="F31" s="288"/>
      <c r="G31" s="648">
        <v>5.09</v>
      </c>
      <c r="H31" s="288" t="s">
        <v>259</v>
      </c>
      <c r="I31" s="288"/>
      <c r="J31" s="313"/>
      <c r="K31" s="853">
        <f t="shared" si="2"/>
        <v>9.0601999999999992E-3</v>
      </c>
      <c r="L31" s="648"/>
      <c r="M31" s="288"/>
      <c r="N31" s="288"/>
      <c r="O31" s="288"/>
      <c r="P31" s="840">
        <f t="shared" si="3"/>
        <v>3.3594000000000002E-3</v>
      </c>
      <c r="Q31" s="623"/>
    </row>
    <row r="32" spans="1:17" s="328" customFormat="1" ht="18">
      <c r="A32" s="672"/>
      <c r="B32" s="288" t="s">
        <v>311</v>
      </c>
      <c r="C32" s="629" t="s">
        <v>449</v>
      </c>
      <c r="D32" s="288"/>
      <c r="E32" s="288"/>
      <c r="F32" s="288"/>
      <c r="G32" s="648">
        <v>0</v>
      </c>
      <c r="H32" s="288" t="s">
        <v>259</v>
      </c>
      <c r="I32" s="288"/>
      <c r="J32" s="313"/>
      <c r="K32" s="853">
        <f t="shared" si="2"/>
        <v>0</v>
      </c>
      <c r="L32" s="648"/>
      <c r="M32" s="288"/>
      <c r="N32" s="288"/>
      <c r="O32" s="288"/>
      <c r="P32" s="840">
        <f t="shared" si="3"/>
        <v>0</v>
      </c>
      <c r="Q32" s="623"/>
    </row>
    <row r="33" spans="1:17" s="328" customFormat="1" ht="18.75" thickBot="1">
      <c r="A33" s="673"/>
      <c r="B33" s="640" t="s">
        <v>412</v>
      </c>
      <c r="C33" s="641" t="s">
        <v>449</v>
      </c>
      <c r="D33" s="37"/>
      <c r="E33" s="37"/>
      <c r="F33" s="642"/>
      <c r="G33" s="651">
        <v>0</v>
      </c>
      <c r="H33" s="640" t="s">
        <v>259</v>
      </c>
      <c r="I33" s="37"/>
      <c r="J33" s="643"/>
      <c r="K33" s="854">
        <f t="shared" si="2"/>
        <v>0</v>
      </c>
      <c r="L33" s="651"/>
      <c r="M33" s="37"/>
      <c r="N33" s="37"/>
      <c r="O33" s="37"/>
      <c r="P33" s="842">
        <f t="shared" si="3"/>
        <v>0</v>
      </c>
      <c r="Q33" s="639"/>
    </row>
    <row r="34" spans="1:17" s="328" customFormat="1" ht="18.75" thickBot="1">
      <c r="A34" s="221"/>
      <c r="B34" s="693"/>
      <c r="C34" s="694"/>
      <c r="D34" s="695"/>
      <c r="E34" s="695"/>
      <c r="F34" s="696"/>
      <c r="G34" s="697"/>
      <c r="H34" s="693"/>
      <c r="I34" s="695"/>
      <c r="J34" s="698"/>
      <c r="K34" s="860"/>
      <c r="L34" s="695"/>
      <c r="M34" s="695"/>
      <c r="N34" s="695"/>
      <c r="O34" s="695"/>
      <c r="P34" s="843"/>
      <c r="Q34" s="355"/>
    </row>
    <row r="35" spans="1:17" ht="19.5">
      <c r="A35" s="670" t="s">
        <v>459</v>
      </c>
      <c r="B35" s="612" t="s">
        <v>296</v>
      </c>
      <c r="C35" s="36"/>
      <c r="D35" s="36"/>
      <c r="E35" s="36"/>
      <c r="F35" s="36"/>
      <c r="G35" s="645"/>
      <c r="H35" s="36"/>
      <c r="I35" s="36"/>
      <c r="J35" s="36"/>
      <c r="K35" s="869"/>
      <c r="L35" s="645"/>
      <c r="M35" s="36"/>
      <c r="N35" s="36"/>
      <c r="O35" s="36"/>
      <c r="P35" s="796"/>
      <c r="Q35" s="646"/>
    </row>
    <row r="36" spans="1:17" s="328" customFormat="1">
      <c r="A36" s="425"/>
      <c r="B36" s="94" t="s">
        <v>299</v>
      </c>
      <c r="C36" s="95" t="s">
        <v>249</v>
      </c>
      <c r="D36" s="355"/>
      <c r="E36" s="355"/>
      <c r="F36" s="491"/>
      <c r="G36" s="497"/>
      <c r="H36" s="355"/>
      <c r="I36" s="355"/>
      <c r="J36" s="355"/>
      <c r="K36" s="821"/>
      <c r="L36" s="497"/>
      <c r="M36" s="355"/>
      <c r="N36" s="355"/>
      <c r="O36" s="355"/>
      <c r="P36" s="834"/>
      <c r="Q36" s="623"/>
    </row>
    <row r="37" spans="1:17" s="328" customFormat="1" ht="16.5">
      <c r="A37" s="653">
        <v>1</v>
      </c>
      <c r="B37" s="355" t="s">
        <v>297</v>
      </c>
      <c r="C37" s="356">
        <v>5100238</v>
      </c>
      <c r="D37" s="92" t="s">
        <v>12</v>
      </c>
      <c r="E37" s="92" t="s">
        <v>251</v>
      </c>
      <c r="F37" s="357">
        <v>-750</v>
      </c>
      <c r="G37" s="247">
        <v>204253</v>
      </c>
      <c r="H37" s="248">
        <v>203808</v>
      </c>
      <c r="I37" s="234">
        <f>G37-H37</f>
        <v>445</v>
      </c>
      <c r="J37" s="234">
        <f>$F37*I37</f>
        <v>-333750</v>
      </c>
      <c r="K37" s="851">
        <f>J37/1000000</f>
        <v>-0.33374999999999999</v>
      </c>
      <c r="L37" s="247">
        <v>999051</v>
      </c>
      <c r="M37" s="248">
        <v>999051</v>
      </c>
      <c r="N37" s="234">
        <f>L37-M37</f>
        <v>0</v>
      </c>
      <c r="O37" s="234">
        <f>$F37*N37</f>
        <v>0</v>
      </c>
      <c r="P37" s="757">
        <f>O37/1000000</f>
        <v>0</v>
      </c>
      <c r="Q37" s="624"/>
    </row>
    <row r="38" spans="1:17" s="328" customFormat="1" ht="16.5">
      <c r="A38" s="653">
        <v>2</v>
      </c>
      <c r="B38" s="355" t="s">
        <v>298</v>
      </c>
      <c r="C38" s="356">
        <v>4902490</v>
      </c>
      <c r="D38" s="92" t="s">
        <v>12</v>
      </c>
      <c r="E38" s="92" t="s">
        <v>251</v>
      </c>
      <c r="F38" s="357">
        <v>-1000</v>
      </c>
      <c r="G38" s="247">
        <v>16467</v>
      </c>
      <c r="H38" s="248">
        <v>16029</v>
      </c>
      <c r="I38" s="234">
        <f>G38-H38</f>
        <v>438</v>
      </c>
      <c r="J38" s="234">
        <f>$F38*I38</f>
        <v>-438000</v>
      </c>
      <c r="K38" s="851">
        <f>J38/1000000</f>
        <v>-0.438</v>
      </c>
      <c r="L38" s="247">
        <v>999772</v>
      </c>
      <c r="M38" s="248">
        <v>999772</v>
      </c>
      <c r="N38" s="234">
        <f>L38-M38</f>
        <v>0</v>
      </c>
      <c r="O38" s="234">
        <f>$F38*N38</f>
        <v>0</v>
      </c>
      <c r="P38" s="757">
        <f>O38/1000000</f>
        <v>0</v>
      </c>
      <c r="Q38" s="623"/>
    </row>
    <row r="39" spans="1:17" s="381" customFormat="1" ht="16.5">
      <c r="A39" s="654">
        <v>3</v>
      </c>
      <c r="B39" s="411" t="s">
        <v>502</v>
      </c>
      <c r="C39" s="378">
        <v>4902483</v>
      </c>
      <c r="D39" s="379" t="s">
        <v>12</v>
      </c>
      <c r="E39" s="379" t="s">
        <v>251</v>
      </c>
      <c r="F39" s="380">
        <v>-750</v>
      </c>
      <c r="G39" s="247">
        <v>986229</v>
      </c>
      <c r="H39" s="248">
        <v>986105</v>
      </c>
      <c r="I39" s="234">
        <f>G39-H39</f>
        <v>124</v>
      </c>
      <c r="J39" s="234">
        <f>$F39*I39</f>
        <v>-93000</v>
      </c>
      <c r="K39" s="851">
        <f>J39/1000000</f>
        <v>-9.2999999999999999E-2</v>
      </c>
      <c r="L39" s="247">
        <v>998472</v>
      </c>
      <c r="M39" s="248">
        <v>998472</v>
      </c>
      <c r="N39" s="234">
        <f>L39-M39</f>
        <v>0</v>
      </c>
      <c r="O39" s="234">
        <f>$F39*N39</f>
        <v>0</v>
      </c>
      <c r="P39" s="757">
        <f>O39/1000000</f>
        <v>0</v>
      </c>
      <c r="Q39" s="628"/>
    </row>
    <row r="40" spans="1:17" s="381" customFormat="1" ht="16.5">
      <c r="A40" s="671"/>
      <c r="B40" s="377"/>
      <c r="C40" s="378"/>
      <c r="D40" s="379"/>
      <c r="E40" s="379"/>
      <c r="F40" s="380"/>
      <c r="G40" s="247"/>
      <c r="H40" s="377"/>
      <c r="I40" s="69" t="s">
        <v>451</v>
      </c>
      <c r="J40" s="234"/>
      <c r="K40" s="852">
        <f>SUM(K37:K39)</f>
        <v>-0.86474999999999991</v>
      </c>
      <c r="L40" s="247"/>
      <c r="M40" s="248"/>
      <c r="N40" s="234"/>
      <c r="O40" s="234"/>
      <c r="P40" s="770">
        <f>SUM(P37:P39)</f>
        <v>0</v>
      </c>
      <c r="Q40" s="628"/>
    </row>
    <row r="41" spans="1:17" s="381" customFormat="1" ht="16.5">
      <c r="A41" s="671"/>
      <c r="B41" s="489" t="s">
        <v>456</v>
      </c>
      <c r="C41" s="378"/>
      <c r="D41" s="379"/>
      <c r="E41" s="379"/>
      <c r="F41" s="380"/>
      <c r="G41" s="247"/>
      <c r="H41" s="69"/>
      <c r="I41" s="234"/>
      <c r="J41" s="234"/>
      <c r="K41" s="852"/>
      <c r="L41" s="247"/>
      <c r="M41" s="248"/>
      <c r="N41" s="234"/>
      <c r="O41" s="234"/>
      <c r="P41" s="770"/>
      <c r="Q41" s="628"/>
    </row>
    <row r="42" spans="1:17" s="381" customFormat="1" ht="18">
      <c r="A42" s="672"/>
      <c r="B42" s="288" t="s">
        <v>257</v>
      </c>
      <c r="C42" s="629" t="s">
        <v>449</v>
      </c>
      <c r="D42" s="288"/>
      <c r="E42" s="288"/>
      <c r="F42" s="288"/>
      <c r="G42" s="648">
        <v>19.28</v>
      </c>
      <c r="H42" s="288" t="s">
        <v>259</v>
      </c>
      <c r="I42" s="288"/>
      <c r="J42" s="313"/>
      <c r="K42" s="853">
        <f t="shared" ref="K42:K47" si="4">($K$40*G42)/100</f>
        <v>-0.16672380000000001</v>
      </c>
      <c r="L42" s="648"/>
      <c r="M42" s="288"/>
      <c r="N42" s="288"/>
      <c r="O42" s="288"/>
      <c r="P42" s="840">
        <f t="shared" ref="P42:P47" si="5">($P$40*G42)/100</f>
        <v>0</v>
      </c>
      <c r="Q42" s="628"/>
    </row>
    <row r="43" spans="1:17" s="381" customFormat="1" ht="18">
      <c r="A43" s="672"/>
      <c r="B43" s="288" t="s">
        <v>308</v>
      </c>
      <c r="C43" s="629" t="s">
        <v>449</v>
      </c>
      <c r="D43" s="288"/>
      <c r="E43" s="288"/>
      <c r="F43" s="288"/>
      <c r="G43" s="648">
        <v>28.29</v>
      </c>
      <c r="H43" s="288" t="s">
        <v>259</v>
      </c>
      <c r="I43" s="288"/>
      <c r="J43" s="313"/>
      <c r="K43" s="853">
        <f t="shared" si="4"/>
        <v>-0.24463777499999995</v>
      </c>
      <c r="L43" s="648"/>
      <c r="M43" s="12"/>
      <c r="N43" s="288"/>
      <c r="O43" s="288"/>
      <c r="P43" s="840">
        <f t="shared" si="5"/>
        <v>0</v>
      </c>
      <c r="Q43" s="628"/>
    </row>
    <row r="44" spans="1:17" s="381" customFormat="1" ht="18">
      <c r="A44" s="672"/>
      <c r="B44" s="288" t="s">
        <v>309</v>
      </c>
      <c r="C44" s="629" t="s">
        <v>449</v>
      </c>
      <c r="D44" s="288"/>
      <c r="E44" s="288"/>
      <c r="F44" s="288"/>
      <c r="G44" s="648">
        <v>16.07</v>
      </c>
      <c r="H44" s="288" t="s">
        <v>259</v>
      </c>
      <c r="I44" s="288"/>
      <c r="J44" s="313"/>
      <c r="K44" s="853">
        <f t="shared" si="4"/>
        <v>-0.138965325</v>
      </c>
      <c r="L44" s="648"/>
      <c r="M44" s="288"/>
      <c r="N44" s="288"/>
      <c r="O44" s="288"/>
      <c r="P44" s="840">
        <f t="shared" si="5"/>
        <v>0</v>
      </c>
      <c r="Q44" s="628"/>
    </row>
    <row r="45" spans="1:17" s="381" customFormat="1" ht="18">
      <c r="A45" s="672"/>
      <c r="B45" s="288" t="s">
        <v>310</v>
      </c>
      <c r="C45" s="629" t="s">
        <v>449</v>
      </c>
      <c r="D45" s="288"/>
      <c r="E45" s="288"/>
      <c r="F45" s="288"/>
      <c r="G45" s="648">
        <v>30.3</v>
      </c>
      <c r="H45" s="288" t="s">
        <v>259</v>
      </c>
      <c r="I45" s="288"/>
      <c r="J45" s="313"/>
      <c r="K45" s="853">
        <f t="shared" si="4"/>
        <v>-0.26201924999999998</v>
      </c>
      <c r="L45" s="648"/>
      <c r="M45" s="288"/>
      <c r="N45" s="288"/>
      <c r="O45" s="288"/>
      <c r="P45" s="840">
        <f t="shared" si="5"/>
        <v>0</v>
      </c>
      <c r="Q45" s="628"/>
    </row>
    <row r="46" spans="1:17" s="381" customFormat="1" ht="18">
      <c r="A46" s="672"/>
      <c r="B46" s="288" t="s">
        <v>311</v>
      </c>
      <c r="C46" s="629" t="s">
        <v>449</v>
      </c>
      <c r="D46" s="288"/>
      <c r="E46" s="288"/>
      <c r="F46" s="288"/>
      <c r="G46" s="648">
        <v>6.06</v>
      </c>
      <c r="H46" s="288" t="s">
        <v>259</v>
      </c>
      <c r="I46" s="288"/>
      <c r="J46" s="313"/>
      <c r="K46" s="853">
        <f t="shared" si="4"/>
        <v>-5.2403849999999988E-2</v>
      </c>
      <c r="L46" s="648"/>
      <c r="M46" s="288"/>
      <c r="N46" s="288"/>
      <c r="O46" s="288"/>
      <c r="P46" s="840">
        <f t="shared" si="5"/>
        <v>0</v>
      </c>
      <c r="Q46" s="628"/>
    </row>
    <row r="47" spans="1:17" s="381" customFormat="1" ht="18.75" thickBot="1">
      <c r="A47" s="673"/>
      <c r="B47" s="640" t="s">
        <v>412</v>
      </c>
      <c r="C47" s="641" t="s">
        <v>449</v>
      </c>
      <c r="D47" s="37"/>
      <c r="E47" s="37"/>
      <c r="F47" s="642"/>
      <c r="G47" s="651">
        <v>0</v>
      </c>
      <c r="H47" s="640" t="s">
        <v>259</v>
      </c>
      <c r="I47" s="37"/>
      <c r="J47" s="643"/>
      <c r="K47" s="854">
        <f t="shared" si="4"/>
        <v>0</v>
      </c>
      <c r="L47" s="651"/>
      <c r="M47" s="37"/>
      <c r="N47" s="37"/>
      <c r="O47" s="37"/>
      <c r="P47" s="842">
        <f t="shared" si="5"/>
        <v>0</v>
      </c>
      <c r="Q47" s="647"/>
    </row>
    <row r="48" spans="1:17" s="381" customFormat="1" ht="18.75" thickBot="1">
      <c r="A48" s="221"/>
      <c r="B48" s="288"/>
      <c r="C48" s="629"/>
      <c r="D48" s="12"/>
      <c r="E48" s="12"/>
      <c r="F48" s="630"/>
      <c r="G48" s="655"/>
      <c r="H48" s="288"/>
      <c r="I48" s="12"/>
      <c r="J48" s="631"/>
      <c r="K48" s="853"/>
      <c r="L48" s="655"/>
      <c r="M48" s="12"/>
      <c r="N48" s="12"/>
      <c r="O48" s="12"/>
      <c r="P48" s="846"/>
      <c r="Q48" s="377"/>
    </row>
    <row r="49" spans="1:17" s="381" customFormat="1" ht="19.5" customHeight="1">
      <c r="A49" s="670" t="s">
        <v>460</v>
      </c>
      <c r="B49" s="652" t="s">
        <v>452</v>
      </c>
      <c r="C49" s="656"/>
      <c r="D49" s="400"/>
      <c r="E49" s="400"/>
      <c r="F49" s="699"/>
      <c r="G49" s="702"/>
      <c r="H49" s="657"/>
      <c r="I49" s="400"/>
      <c r="J49" s="658"/>
      <c r="K49" s="870"/>
      <c r="L49" s="400"/>
      <c r="M49" s="400"/>
      <c r="N49" s="400"/>
      <c r="O49" s="400"/>
      <c r="P49" s="876"/>
      <c r="Q49" s="659"/>
    </row>
    <row r="50" spans="1:17" s="328" customFormat="1" ht="18">
      <c r="A50" s="653">
        <v>1</v>
      </c>
      <c r="B50" s="564" t="s">
        <v>425</v>
      </c>
      <c r="C50" s="312">
        <v>5295115</v>
      </c>
      <c r="D50" s="537" t="s">
        <v>12</v>
      </c>
      <c r="E50" s="537" t="s">
        <v>307</v>
      </c>
      <c r="F50" s="383">
        <v>-100</v>
      </c>
      <c r="G50" s="247">
        <v>147868</v>
      </c>
      <c r="H50" s="248">
        <v>161193</v>
      </c>
      <c r="I50" s="234">
        <f>G50-H50</f>
        <v>-13325</v>
      </c>
      <c r="J50" s="234">
        <f>$F50*I50</f>
        <v>1332500</v>
      </c>
      <c r="K50" s="855">
        <f>J50/1000000</f>
        <v>1.3325</v>
      </c>
      <c r="L50" s="248">
        <v>984104</v>
      </c>
      <c r="M50" s="248">
        <v>984104</v>
      </c>
      <c r="N50" s="234">
        <f>L50-M50</f>
        <v>0</v>
      </c>
      <c r="O50" s="234">
        <f>$F50*N50</f>
        <v>0</v>
      </c>
      <c r="P50" s="757">
        <f>O50/1000000</f>
        <v>0</v>
      </c>
      <c r="Q50" s="623"/>
    </row>
    <row r="51" spans="1:17" s="328" customFormat="1" ht="18">
      <c r="A51" s="627"/>
      <c r="B51" s="564"/>
      <c r="C51" s="312"/>
      <c r="D51" s="537"/>
      <c r="E51" s="537"/>
      <c r="F51" s="383"/>
      <c r="G51" s="247"/>
      <c r="H51" s="377"/>
      <c r="I51" s="69" t="s">
        <v>453</v>
      </c>
      <c r="J51" s="234"/>
      <c r="K51" s="856">
        <f>K50</f>
        <v>1.3325</v>
      </c>
      <c r="L51" s="248"/>
      <c r="M51" s="248"/>
      <c r="N51" s="234"/>
      <c r="O51" s="234"/>
      <c r="P51" s="770">
        <f>P50</f>
        <v>0</v>
      </c>
      <c r="Q51" s="623"/>
    </row>
    <row r="52" spans="1:17" s="328" customFormat="1" ht="16.5">
      <c r="A52" s="627"/>
      <c r="B52" s="489" t="s">
        <v>535</v>
      </c>
      <c r="C52" s="378"/>
      <c r="D52" s="379"/>
      <c r="E52" s="379"/>
      <c r="F52" s="380"/>
      <c r="G52" s="247"/>
      <c r="H52" s="69"/>
      <c r="I52" s="234"/>
      <c r="J52" s="234"/>
      <c r="K52" s="856"/>
      <c r="L52" s="248"/>
      <c r="M52" s="248"/>
      <c r="N52" s="234"/>
      <c r="O52" s="234"/>
      <c r="P52" s="770"/>
      <c r="Q52" s="623"/>
    </row>
    <row r="53" spans="1:17" s="328" customFormat="1" ht="18">
      <c r="A53" s="627"/>
      <c r="B53" s="288" t="s">
        <v>257</v>
      </c>
      <c r="C53" s="629" t="s">
        <v>258</v>
      </c>
      <c r="D53" s="288"/>
      <c r="E53" s="288"/>
      <c r="F53" s="700"/>
      <c r="G53" s="648">
        <v>31.568000000000001</v>
      </c>
      <c r="H53" s="288" t="s">
        <v>259</v>
      </c>
      <c r="I53" s="206"/>
      <c r="J53" s="309"/>
      <c r="K53" s="857">
        <f t="shared" ref="K53:K58" si="6">($K$51*G53)/100</f>
        <v>0.42064360000000001</v>
      </c>
      <c r="L53" s="655"/>
      <c r="M53" s="288"/>
      <c r="N53" s="677"/>
      <c r="O53" s="309"/>
      <c r="P53" s="803">
        <f>($P$51*G53)/100</f>
        <v>0</v>
      </c>
      <c r="Q53" s="678"/>
    </row>
    <row r="54" spans="1:17" s="328" customFormat="1" ht="18">
      <c r="A54" s="627"/>
      <c r="B54" s="288" t="s">
        <v>308</v>
      </c>
      <c r="C54" s="629" t="s">
        <v>258</v>
      </c>
      <c r="D54" s="288"/>
      <c r="E54" s="288"/>
      <c r="F54" s="700"/>
      <c r="G54" s="648">
        <v>42.607100000000003</v>
      </c>
      <c r="H54" s="288" t="s">
        <v>259</v>
      </c>
      <c r="I54" s="655"/>
      <c r="J54" s="309"/>
      <c r="K54" s="857">
        <f t="shared" si="6"/>
        <v>0.56773960750000008</v>
      </c>
      <c r="L54" s="655"/>
      <c r="M54" s="12"/>
      <c r="N54" s="677"/>
      <c r="O54" s="309"/>
      <c r="P54" s="803">
        <f>($P$51*G54)/100</f>
        <v>0</v>
      </c>
      <c r="Q54" s="678"/>
    </row>
    <row r="55" spans="1:17" s="328" customFormat="1" ht="18">
      <c r="A55" s="627"/>
      <c r="B55" s="288" t="s">
        <v>309</v>
      </c>
      <c r="C55" s="629" t="s">
        <v>258</v>
      </c>
      <c r="D55" s="288"/>
      <c r="E55" s="288"/>
      <c r="F55" s="700"/>
      <c r="G55" s="648">
        <v>19.952000000000002</v>
      </c>
      <c r="H55" s="288" t="s">
        <v>259</v>
      </c>
      <c r="I55" s="206"/>
      <c r="J55" s="309"/>
      <c r="K55" s="857">
        <f t="shared" si="6"/>
        <v>0.26586040000000005</v>
      </c>
      <c r="L55" s="655"/>
      <c r="M55" s="288"/>
      <c r="N55" s="677"/>
      <c r="O55" s="309"/>
      <c r="P55" s="803">
        <f>($P$51*G55)/100</f>
        <v>0</v>
      </c>
      <c r="Q55" s="678"/>
    </row>
    <row r="56" spans="1:17" s="328" customFormat="1" ht="18">
      <c r="A56" s="627"/>
      <c r="B56" s="288" t="s">
        <v>310</v>
      </c>
      <c r="C56" s="629" t="s">
        <v>258</v>
      </c>
      <c r="D56" s="288"/>
      <c r="E56" s="288"/>
      <c r="F56" s="700"/>
      <c r="G56" s="648">
        <v>4.2480000000000002</v>
      </c>
      <c r="H56" s="288" t="s">
        <v>259</v>
      </c>
      <c r="I56" s="206"/>
      <c r="J56" s="309"/>
      <c r="K56" s="857">
        <f t="shared" si="6"/>
        <v>5.6604600000000005E-2</v>
      </c>
      <c r="L56" s="655"/>
      <c r="M56" s="288"/>
      <c r="N56" s="677"/>
      <c r="O56" s="309"/>
      <c r="P56" s="803">
        <f>($P$51*G56)/100</f>
        <v>0</v>
      </c>
      <c r="Q56" s="678"/>
    </row>
    <row r="57" spans="1:17" s="328" customFormat="1" ht="18">
      <c r="A57" s="627"/>
      <c r="B57" s="288" t="s">
        <v>311</v>
      </c>
      <c r="C57" s="629" t="s">
        <v>258</v>
      </c>
      <c r="D57" s="288"/>
      <c r="E57" s="288"/>
      <c r="F57" s="700"/>
      <c r="G57" s="648">
        <v>1.0801000000000001</v>
      </c>
      <c r="H57" s="288" t="s">
        <v>259</v>
      </c>
      <c r="I57" s="206"/>
      <c r="J57" s="309"/>
      <c r="K57" s="857">
        <f t="shared" si="6"/>
        <v>1.43923325E-2</v>
      </c>
      <c r="L57" s="655"/>
      <c r="M57" s="288"/>
      <c r="N57" s="677"/>
      <c r="O57" s="309"/>
      <c r="P57" s="803">
        <f>($P$51*G57)/100</f>
        <v>0</v>
      </c>
      <c r="Q57" s="678"/>
    </row>
    <row r="58" spans="1:17" s="328" customFormat="1" ht="18.75" thickBot="1">
      <c r="A58" s="660"/>
      <c r="B58" s="640" t="s">
        <v>412</v>
      </c>
      <c r="C58" s="641" t="s">
        <v>258</v>
      </c>
      <c r="D58" s="37"/>
      <c r="E58" s="37"/>
      <c r="F58" s="701"/>
      <c r="G58" s="651">
        <v>0.54479999999999995</v>
      </c>
      <c r="H58" s="640" t="s">
        <v>259</v>
      </c>
      <c r="I58" s="674"/>
      <c r="J58" s="674"/>
      <c r="K58" s="871">
        <f t="shared" si="6"/>
        <v>7.2594599999999997E-3</v>
      </c>
      <c r="L58" s="682"/>
      <c r="M58" s="37"/>
      <c r="N58" s="403"/>
      <c r="O58" s="675"/>
      <c r="P58" s="777">
        <f>($P$51*G53)/100</f>
        <v>0</v>
      </c>
      <c r="Q58" s="679"/>
    </row>
    <row r="59" spans="1:17" s="328" customFormat="1" ht="18">
      <c r="A59" s="66"/>
      <c r="B59" s="288"/>
      <c r="C59" s="611"/>
      <c r="D59" s="12"/>
      <c r="E59" s="12"/>
      <c r="F59" s="630"/>
      <c r="G59" s="655"/>
      <c r="H59" s="288"/>
      <c r="I59" s="12"/>
      <c r="J59" s="631"/>
      <c r="K59" s="853"/>
      <c r="L59" s="655"/>
      <c r="M59" s="12"/>
      <c r="N59" s="12"/>
      <c r="O59" s="12"/>
      <c r="P59" s="840"/>
      <c r="Q59" s="355"/>
    </row>
    <row r="60" spans="1:17" s="328" customFormat="1" ht="20.25" thickBot="1">
      <c r="A60" s="681" t="s">
        <v>461</v>
      </c>
      <c r="B60" s="975" t="s">
        <v>464</v>
      </c>
      <c r="C60" s="975"/>
      <c r="D60" s="975"/>
      <c r="E60" s="975"/>
      <c r="F60" s="642"/>
      <c r="G60" s="682"/>
      <c r="H60" s="640"/>
      <c r="I60" s="37"/>
      <c r="J60" s="643"/>
      <c r="K60" s="854"/>
      <c r="L60" s="682"/>
      <c r="M60" s="37"/>
      <c r="N60" s="37"/>
      <c r="O60" s="37"/>
      <c r="P60" s="840"/>
      <c r="Q60" s="403"/>
    </row>
    <row r="61" spans="1:17" s="328" customFormat="1" ht="36">
      <c r="A61" s="961">
        <v>1</v>
      </c>
      <c r="B61" s="962" t="s">
        <v>510</v>
      </c>
      <c r="C61" s="963" t="s">
        <v>443</v>
      </c>
      <c r="D61" s="964" t="s">
        <v>432</v>
      </c>
      <c r="E61" s="965" t="s">
        <v>307</v>
      </c>
      <c r="F61" s="966">
        <v>-240000</v>
      </c>
      <c r="G61" s="967">
        <v>-25.43</v>
      </c>
      <c r="H61" s="968">
        <v>-20.34</v>
      </c>
      <c r="I61" s="969">
        <f>G61-H61</f>
        <v>-5.09</v>
      </c>
      <c r="J61" s="969">
        <f>$F61*I61</f>
        <v>1221600</v>
      </c>
      <c r="K61" s="970">
        <f>J61/1000000</f>
        <v>1.2216</v>
      </c>
      <c r="L61" s="738">
        <v>-57.39</v>
      </c>
      <c r="M61" s="739">
        <v>-57.27</v>
      </c>
      <c r="N61" s="350">
        <f>L61-M61</f>
        <v>-0.11999999999999744</v>
      </c>
      <c r="O61" s="350">
        <f>$F61*N61</f>
        <v>28799.999999999385</v>
      </c>
      <c r="P61" s="970">
        <f>O61/1000000</f>
        <v>2.8799999999999385E-2</v>
      </c>
      <c r="Q61" s="683"/>
    </row>
    <row r="62" spans="1:17" s="328" customFormat="1" ht="16.5">
      <c r="A62" s="671"/>
      <c r="B62" s="489" t="s">
        <v>455</v>
      </c>
      <c r="C62" s="378"/>
      <c r="D62" s="379"/>
      <c r="E62" s="379"/>
      <c r="F62" s="380"/>
      <c r="G62" s="247"/>
      <c r="H62" s="69"/>
      <c r="I62" s="234"/>
      <c r="J62" s="234"/>
      <c r="K62" s="856"/>
      <c r="L62" s="247"/>
      <c r="M62" s="248"/>
      <c r="N62" s="234"/>
      <c r="O62" s="234"/>
      <c r="P62" s="780"/>
      <c r="Q62" s="332"/>
    </row>
    <row r="63" spans="1:17" s="328" customFormat="1" ht="18">
      <c r="A63" s="672"/>
      <c r="B63" s="288" t="s">
        <v>257</v>
      </c>
      <c r="C63" s="629" t="s">
        <v>449</v>
      </c>
      <c r="D63" s="288"/>
      <c r="E63" s="288"/>
      <c r="F63" s="288"/>
      <c r="G63" s="648">
        <v>30.09</v>
      </c>
      <c r="H63" s="288" t="s">
        <v>259</v>
      </c>
      <c r="I63" s="288"/>
      <c r="J63" s="313"/>
      <c r="K63" s="858">
        <f t="shared" ref="K63:K68" si="7">($K$61*G63)/100</f>
        <v>0.36757944000000004</v>
      </c>
      <c r="L63" s="648"/>
      <c r="M63" s="288"/>
      <c r="N63" s="288"/>
      <c r="O63" s="288"/>
      <c r="P63" s="844">
        <f t="shared" ref="P63:P68" si="8">($P$61*G63)/100</f>
        <v>8.665919999999815E-3</v>
      </c>
      <c r="Q63" s="332"/>
    </row>
    <row r="64" spans="1:17" s="328" customFormat="1" ht="18">
      <c r="A64" s="672"/>
      <c r="B64" s="288" t="s">
        <v>308</v>
      </c>
      <c r="C64" s="629" t="s">
        <v>449</v>
      </c>
      <c r="D64" s="288"/>
      <c r="E64" s="288"/>
      <c r="F64" s="288"/>
      <c r="G64" s="648">
        <v>41.72</v>
      </c>
      <c r="H64" s="288" t="s">
        <v>259</v>
      </c>
      <c r="I64" s="288"/>
      <c r="J64" s="313"/>
      <c r="K64" s="858">
        <f t="shared" si="7"/>
        <v>0.50965151999999991</v>
      </c>
      <c r="L64" s="648"/>
      <c r="M64" s="12"/>
      <c r="N64" s="288"/>
      <c r="O64" s="288"/>
      <c r="P64" s="844">
        <f t="shared" si="8"/>
        <v>1.2015359999999744E-2</v>
      </c>
      <c r="Q64" s="332"/>
    </row>
    <row r="65" spans="1:256" s="328" customFormat="1" ht="18">
      <c r="A65" s="672"/>
      <c r="B65" s="288" t="s">
        <v>309</v>
      </c>
      <c r="C65" s="629" t="s">
        <v>449</v>
      </c>
      <c r="D65" s="288"/>
      <c r="E65" s="288"/>
      <c r="F65" s="288"/>
      <c r="G65" s="648">
        <v>23.33</v>
      </c>
      <c r="H65" s="288" t="s">
        <v>259</v>
      </c>
      <c r="I65" s="288"/>
      <c r="J65" s="313"/>
      <c r="K65" s="858">
        <f t="shared" si="7"/>
        <v>0.28499927999999997</v>
      </c>
      <c r="L65" s="648"/>
      <c r="M65" s="288"/>
      <c r="N65" s="288"/>
      <c r="O65" s="288"/>
      <c r="P65" s="844">
        <f t="shared" si="8"/>
        <v>6.7190399999998559E-3</v>
      </c>
      <c r="Q65" s="332"/>
    </row>
    <row r="66" spans="1:256" s="328" customFormat="1" ht="18">
      <c r="A66" s="672"/>
      <c r="B66" s="288" t="s">
        <v>310</v>
      </c>
      <c r="C66" s="629" t="s">
        <v>449</v>
      </c>
      <c r="D66" s="288"/>
      <c r="E66" s="288"/>
      <c r="F66" s="288"/>
      <c r="G66" s="648">
        <v>4.8600000000000003</v>
      </c>
      <c r="H66" s="288" t="s">
        <v>259</v>
      </c>
      <c r="I66" s="288"/>
      <c r="J66" s="313"/>
      <c r="K66" s="858">
        <f t="shared" si="7"/>
        <v>5.9369760000000008E-2</v>
      </c>
      <c r="L66" s="648"/>
      <c r="M66" s="288"/>
      <c r="N66" s="288"/>
      <c r="O66" s="288"/>
      <c r="P66" s="844">
        <f t="shared" si="8"/>
        <v>1.39967999999997E-3</v>
      </c>
      <c r="Q66" s="332"/>
    </row>
    <row r="67" spans="1:256" s="328" customFormat="1" ht="18">
      <c r="A67" s="672"/>
      <c r="B67" s="288" t="s">
        <v>311</v>
      </c>
      <c r="C67" s="629" t="s">
        <v>449</v>
      </c>
      <c r="D67" s="288"/>
      <c r="E67" s="288"/>
      <c r="F67" s="288"/>
      <c r="G67" s="648">
        <v>0</v>
      </c>
      <c r="H67" s="288" t="s">
        <v>259</v>
      </c>
      <c r="I67" s="288"/>
      <c r="J67" s="313"/>
      <c r="K67" s="858">
        <f t="shared" si="7"/>
        <v>0</v>
      </c>
      <c r="L67" s="648"/>
      <c r="M67" s="288"/>
      <c r="N67" s="288"/>
      <c r="O67" s="288"/>
      <c r="P67" s="844">
        <f t="shared" si="8"/>
        <v>0</v>
      </c>
      <c r="Q67" s="332"/>
    </row>
    <row r="68" spans="1:256" s="328" customFormat="1" ht="18.75" thickBot="1">
      <c r="A68" s="673"/>
      <c r="B68" s="640" t="s">
        <v>412</v>
      </c>
      <c r="C68" s="641" t="s">
        <v>449</v>
      </c>
      <c r="D68" s="37"/>
      <c r="E68" s="37"/>
      <c r="F68" s="642"/>
      <c r="G68" s="651">
        <v>0</v>
      </c>
      <c r="H68" s="640" t="s">
        <v>259</v>
      </c>
      <c r="I68" s="37"/>
      <c r="J68" s="643"/>
      <c r="K68" s="859">
        <f t="shared" si="7"/>
        <v>0</v>
      </c>
      <c r="L68" s="651"/>
      <c r="M68" s="37"/>
      <c r="N68" s="37"/>
      <c r="O68" s="37"/>
      <c r="P68" s="845">
        <f t="shared" si="8"/>
        <v>0</v>
      </c>
      <c r="Q68" s="684"/>
    </row>
    <row r="69" spans="1:256" s="328" customFormat="1" ht="18.75" thickBot="1">
      <c r="A69" s="672"/>
      <c r="B69" s="288"/>
      <c r="C69" s="629"/>
      <c r="D69" s="12"/>
      <c r="E69" s="12"/>
      <c r="F69" s="630"/>
      <c r="G69" s="703"/>
      <c r="H69" s="288"/>
      <c r="I69" s="12"/>
      <c r="J69" s="631"/>
      <c r="K69" s="860"/>
      <c r="L69" s="655"/>
      <c r="M69" s="12"/>
      <c r="N69" s="12"/>
      <c r="O69" s="12"/>
      <c r="P69" s="846"/>
      <c r="Q69" s="491"/>
    </row>
    <row r="70" spans="1:256" s="381" customFormat="1" ht="19.5">
      <c r="A70" s="670" t="s">
        <v>465</v>
      </c>
      <c r="B70" s="669" t="s">
        <v>466</v>
      </c>
      <c r="C70" s="661"/>
      <c r="D70" s="662"/>
      <c r="E70" s="662"/>
      <c r="F70" s="661"/>
      <c r="G70" s="248"/>
      <c r="H70" s="664"/>
      <c r="I70" s="665"/>
      <c r="J70" s="665"/>
      <c r="K70" s="861"/>
      <c r="L70" s="645"/>
      <c r="M70" s="663"/>
      <c r="N70" s="665"/>
      <c r="O70" s="665"/>
      <c r="P70" s="847"/>
      <c r="Q70" s="683"/>
    </row>
    <row r="71" spans="1:256" s="381" customFormat="1" ht="18">
      <c r="A71" s="672" t="s">
        <v>256</v>
      </c>
      <c r="B71" s="288" t="s">
        <v>257</v>
      </c>
      <c r="C71" s="377"/>
      <c r="D71" s="288"/>
      <c r="E71" s="288"/>
      <c r="F71" s="221" t="s">
        <v>446</v>
      </c>
      <c r="G71" s="648"/>
      <c r="H71" s="288"/>
      <c r="I71" s="288"/>
      <c r="J71" s="313"/>
      <c r="K71" s="853">
        <f t="shared" ref="K71:K76" si="9">SUM(K16,K28,K42,K53,K63)</f>
        <v>3.81686339</v>
      </c>
      <c r="L71" s="648"/>
      <c r="M71" s="288"/>
      <c r="N71" s="288"/>
      <c r="O71" s="288"/>
      <c r="P71" s="840">
        <f t="shared" ref="P71:P76" si="10">SUM(P16,P28,P42,P53,P63)</f>
        <v>2.7937919999999818E-2</v>
      </c>
      <c r="Q71" s="332"/>
      <c r="R71" s="319"/>
      <c r="S71" s="320"/>
      <c r="T71" s="319"/>
      <c r="U71" s="319"/>
      <c r="V71" s="319"/>
      <c r="W71" s="140"/>
      <c r="X71" s="319"/>
      <c r="Y71" s="319"/>
      <c r="Z71" s="321"/>
      <c r="AA71" s="319"/>
      <c r="AB71" s="319"/>
      <c r="AC71" s="319"/>
      <c r="AD71" s="319"/>
      <c r="AE71" s="319"/>
      <c r="AF71" s="319"/>
      <c r="AG71" s="318"/>
      <c r="AH71" s="319"/>
      <c r="AI71" s="320"/>
      <c r="AJ71" s="319"/>
      <c r="AK71" s="319"/>
      <c r="AL71" s="319"/>
      <c r="AM71" s="140"/>
      <c r="AN71" s="319"/>
      <c r="AO71" s="319"/>
      <c r="AP71" s="321"/>
      <c r="AQ71" s="319"/>
      <c r="AR71" s="319"/>
      <c r="AS71" s="319"/>
      <c r="AT71" s="319"/>
      <c r="AU71" s="319"/>
      <c r="AV71" s="319"/>
      <c r="AW71" s="318"/>
      <c r="AX71" s="319"/>
      <c r="AY71" s="320"/>
      <c r="AZ71" s="319"/>
      <c r="BA71" s="319"/>
      <c r="BB71" s="319"/>
      <c r="BC71" s="140"/>
      <c r="BD71" s="319"/>
      <c r="BE71" s="319"/>
      <c r="BF71" s="321"/>
      <c r="BG71" s="319"/>
      <c r="BH71" s="319"/>
      <c r="BI71" s="319"/>
      <c r="BJ71" s="319"/>
      <c r="BK71" s="319"/>
      <c r="BL71" s="319"/>
      <c r="BM71" s="318"/>
      <c r="BN71" s="319"/>
      <c r="BO71" s="320"/>
      <c r="BP71" s="319"/>
      <c r="BQ71" s="319"/>
      <c r="BR71" s="319"/>
      <c r="BS71" s="140"/>
      <c r="BT71" s="319"/>
      <c r="BU71" s="319"/>
      <c r="BV71" s="321"/>
      <c r="BW71" s="319"/>
      <c r="BX71" s="319"/>
      <c r="BY71" s="319"/>
      <c r="BZ71" s="319"/>
      <c r="CA71" s="319"/>
      <c r="CB71" s="319"/>
      <c r="CC71" s="318"/>
      <c r="CD71" s="319"/>
      <c r="CE71" s="320"/>
      <c r="CF71" s="319"/>
      <c r="CG71" s="319"/>
      <c r="CH71" s="319"/>
      <c r="CI71" s="140"/>
      <c r="CJ71" s="319"/>
      <c r="CK71" s="319"/>
      <c r="CL71" s="321"/>
      <c r="CM71" s="319"/>
      <c r="CN71" s="319"/>
      <c r="CO71" s="319"/>
      <c r="CP71" s="319"/>
      <c r="CQ71" s="319"/>
      <c r="CR71" s="319"/>
      <c r="CS71" s="318"/>
      <c r="CT71" s="319"/>
      <c r="CU71" s="320"/>
      <c r="CV71" s="319"/>
      <c r="CW71" s="319"/>
      <c r="CX71" s="319"/>
      <c r="CY71" s="140"/>
      <c r="CZ71" s="319"/>
      <c r="DA71" s="319"/>
      <c r="DB71" s="321"/>
      <c r="DC71" s="319"/>
      <c r="DD71" s="319"/>
      <c r="DE71" s="319"/>
      <c r="DF71" s="319"/>
      <c r="DG71" s="319"/>
      <c r="DH71" s="319"/>
      <c r="DI71" s="318"/>
      <c r="DJ71" s="319"/>
      <c r="DK71" s="320"/>
      <c r="DL71" s="319"/>
      <c r="DM71" s="319"/>
      <c r="DN71" s="319"/>
      <c r="DO71" s="140"/>
      <c r="DP71" s="319"/>
      <c r="DQ71" s="319"/>
      <c r="DR71" s="321"/>
      <c r="DS71" s="319"/>
      <c r="DT71" s="319"/>
      <c r="DU71" s="319"/>
      <c r="DV71" s="319"/>
      <c r="DW71" s="319"/>
      <c r="DX71" s="319"/>
      <c r="DY71" s="318"/>
      <c r="DZ71" s="319"/>
      <c r="EA71" s="320"/>
      <c r="EB71" s="319"/>
      <c r="EC71" s="319"/>
      <c r="ED71" s="319"/>
      <c r="EE71" s="140"/>
      <c r="EF71" s="319"/>
      <c r="EG71" s="319"/>
      <c r="EH71" s="321"/>
      <c r="EI71" s="319"/>
      <c r="EJ71" s="319"/>
      <c r="EK71" s="319"/>
      <c r="EL71" s="319"/>
      <c r="EM71" s="319"/>
      <c r="EN71" s="319"/>
      <c r="EO71" s="318"/>
      <c r="EP71" s="319"/>
      <c r="EQ71" s="320"/>
      <c r="ER71" s="319"/>
      <c r="ES71" s="319"/>
      <c r="ET71" s="319"/>
      <c r="EU71" s="140"/>
      <c r="EV71" s="319"/>
      <c r="EW71" s="319"/>
      <c r="EX71" s="321"/>
      <c r="EY71" s="319"/>
      <c r="EZ71" s="319"/>
      <c r="FA71" s="319"/>
      <c r="FB71" s="319"/>
      <c r="FC71" s="319"/>
      <c r="FD71" s="319"/>
      <c r="FE71" s="318"/>
      <c r="FF71" s="319"/>
      <c r="FG71" s="320"/>
      <c r="FH71" s="319"/>
      <c r="FI71" s="319"/>
      <c r="FJ71" s="319"/>
      <c r="FK71" s="140"/>
      <c r="FL71" s="319"/>
      <c r="FM71" s="319"/>
      <c r="FN71" s="321"/>
      <c r="FO71" s="319"/>
      <c r="FP71" s="319"/>
      <c r="FQ71" s="319"/>
      <c r="FR71" s="319"/>
      <c r="FS71" s="319"/>
      <c r="FT71" s="319"/>
      <c r="FU71" s="318"/>
      <c r="FV71" s="319"/>
      <c r="FW71" s="320"/>
      <c r="FX71" s="319"/>
      <c r="FY71" s="319"/>
      <c r="FZ71" s="319"/>
      <c r="GA71" s="140"/>
      <c r="GB71" s="319"/>
      <c r="GC71" s="319"/>
      <c r="GD71" s="321"/>
      <c r="GE71" s="319"/>
      <c r="GF71" s="319"/>
      <c r="GG71" s="319"/>
      <c r="GH71" s="319"/>
      <c r="GI71" s="319"/>
      <c r="GJ71" s="319"/>
      <c r="GK71" s="318"/>
      <c r="GL71" s="319"/>
      <c r="GM71" s="320"/>
      <c r="GN71" s="319"/>
      <c r="GO71" s="319"/>
      <c r="GP71" s="319"/>
      <c r="GQ71" s="140"/>
      <c r="GR71" s="319"/>
      <c r="GS71" s="319"/>
      <c r="GT71" s="321"/>
      <c r="GU71" s="319"/>
      <c r="GV71" s="319"/>
      <c r="GW71" s="319"/>
      <c r="GX71" s="319"/>
      <c r="GY71" s="319"/>
      <c r="GZ71" s="319"/>
      <c r="HA71" s="318"/>
      <c r="HB71" s="319"/>
      <c r="HC71" s="320"/>
      <c r="HD71" s="319"/>
      <c r="HE71" s="319"/>
      <c r="HF71" s="319"/>
      <c r="HG71" s="140"/>
      <c r="HH71" s="319"/>
      <c r="HI71" s="319"/>
      <c r="HJ71" s="321"/>
      <c r="HK71" s="319"/>
      <c r="HL71" s="319"/>
      <c r="HM71" s="319"/>
      <c r="HN71" s="319"/>
      <c r="HO71" s="319"/>
      <c r="HP71" s="319"/>
      <c r="HQ71" s="318"/>
      <c r="HR71" s="319"/>
      <c r="HS71" s="320"/>
      <c r="HT71" s="319"/>
      <c r="HU71" s="319"/>
      <c r="HV71" s="319"/>
      <c r="HW71" s="140"/>
      <c r="HX71" s="319"/>
      <c r="HY71" s="319"/>
      <c r="HZ71" s="321"/>
      <c r="IA71" s="319"/>
      <c r="IB71" s="319"/>
      <c r="IC71" s="319"/>
      <c r="ID71" s="319"/>
      <c r="IE71" s="319"/>
      <c r="IF71" s="319"/>
      <c r="IG71" s="318"/>
      <c r="IH71" s="319"/>
      <c r="II71" s="320"/>
      <c r="IJ71" s="319"/>
      <c r="IK71" s="319"/>
      <c r="IL71" s="319"/>
      <c r="IM71" s="140"/>
      <c r="IN71" s="319"/>
      <c r="IO71" s="319"/>
      <c r="IP71" s="321"/>
      <c r="IQ71" s="319"/>
      <c r="IR71" s="319"/>
      <c r="IS71" s="319"/>
      <c r="IT71" s="319"/>
      <c r="IU71" s="319"/>
      <c r="IV71" s="319"/>
    </row>
    <row r="72" spans="1:256" s="381" customFormat="1" ht="18">
      <c r="A72" s="672" t="s">
        <v>260</v>
      </c>
      <c r="B72" s="288" t="s">
        <v>308</v>
      </c>
      <c r="C72" s="377"/>
      <c r="D72" s="288"/>
      <c r="E72" s="288"/>
      <c r="F72" s="221" t="s">
        <v>446</v>
      </c>
      <c r="G72" s="648"/>
      <c r="H72" s="288"/>
      <c r="I72" s="288"/>
      <c r="J72" s="313"/>
      <c r="K72" s="853">
        <f t="shared" si="9"/>
        <v>5.3070710024999999</v>
      </c>
      <c r="L72" s="648"/>
      <c r="M72" s="12"/>
      <c r="N72" s="288"/>
      <c r="O72" s="288"/>
      <c r="P72" s="840">
        <f t="shared" si="10"/>
        <v>3.960995999999975E-2</v>
      </c>
      <c r="Q72" s="332"/>
      <c r="R72" s="319"/>
      <c r="S72" s="320"/>
      <c r="T72" s="319"/>
      <c r="U72" s="319"/>
      <c r="V72" s="319"/>
      <c r="W72" s="140"/>
      <c r="X72" s="319"/>
      <c r="Y72" s="319"/>
      <c r="Z72" s="321"/>
      <c r="AA72" s="319"/>
      <c r="AB72" s="319"/>
      <c r="AC72"/>
      <c r="AD72" s="319"/>
      <c r="AE72" s="319"/>
      <c r="AF72" s="319"/>
      <c r="AG72" s="318"/>
      <c r="AH72" s="319"/>
      <c r="AI72" s="320"/>
      <c r="AJ72" s="319"/>
      <c r="AK72" s="319"/>
      <c r="AL72" s="319"/>
      <c r="AM72" s="140"/>
      <c r="AN72" s="319"/>
      <c r="AO72" s="319"/>
      <c r="AP72" s="321"/>
      <c r="AQ72" s="319"/>
      <c r="AR72" s="319"/>
      <c r="AS72"/>
      <c r="AT72" s="319"/>
      <c r="AU72" s="319"/>
      <c r="AV72" s="319"/>
      <c r="AW72" s="318"/>
      <c r="AX72" s="319"/>
      <c r="AY72" s="320"/>
      <c r="AZ72" s="319"/>
      <c r="BA72" s="319"/>
      <c r="BB72" s="319"/>
      <c r="BC72" s="140"/>
      <c r="BD72" s="319"/>
      <c r="BE72" s="319"/>
      <c r="BF72" s="321"/>
      <c r="BG72" s="319"/>
      <c r="BH72" s="319"/>
      <c r="BI72"/>
      <c r="BJ72" s="319"/>
      <c r="BK72" s="319"/>
      <c r="BL72" s="319"/>
      <c r="BM72" s="318"/>
      <c r="BN72" s="319"/>
      <c r="BO72" s="320"/>
      <c r="BP72" s="319"/>
      <c r="BQ72" s="319"/>
      <c r="BR72" s="319"/>
      <c r="BS72" s="140"/>
      <c r="BT72" s="319"/>
      <c r="BU72" s="319"/>
      <c r="BV72" s="321"/>
      <c r="BW72" s="319"/>
      <c r="BX72" s="319"/>
      <c r="BY72"/>
      <c r="BZ72" s="319"/>
      <c r="CA72" s="319"/>
      <c r="CB72" s="319"/>
      <c r="CC72" s="318"/>
      <c r="CD72" s="319"/>
      <c r="CE72" s="320"/>
      <c r="CF72" s="319"/>
      <c r="CG72" s="319"/>
      <c r="CH72" s="319"/>
      <c r="CI72" s="140"/>
      <c r="CJ72" s="319"/>
      <c r="CK72" s="319"/>
      <c r="CL72" s="321"/>
      <c r="CM72" s="319"/>
      <c r="CN72" s="319"/>
      <c r="CO72"/>
      <c r="CP72" s="319"/>
      <c r="CQ72" s="319"/>
      <c r="CR72" s="319"/>
      <c r="CS72" s="318"/>
      <c r="CT72" s="319"/>
      <c r="CU72" s="320"/>
      <c r="CV72" s="319"/>
      <c r="CW72" s="319"/>
      <c r="CX72" s="319"/>
      <c r="CY72" s="140"/>
      <c r="CZ72" s="319"/>
      <c r="DA72" s="319"/>
      <c r="DB72" s="321"/>
      <c r="DC72" s="319"/>
      <c r="DD72" s="319"/>
      <c r="DE72"/>
      <c r="DF72" s="319"/>
      <c r="DG72" s="319"/>
      <c r="DH72" s="319"/>
      <c r="DI72" s="318"/>
      <c r="DJ72" s="319"/>
      <c r="DK72" s="320"/>
      <c r="DL72" s="319"/>
      <c r="DM72" s="319"/>
      <c r="DN72" s="319"/>
      <c r="DO72" s="140"/>
      <c r="DP72" s="319"/>
      <c r="DQ72" s="319"/>
      <c r="DR72" s="321"/>
      <c r="DS72" s="319"/>
      <c r="DT72" s="319"/>
      <c r="DU72"/>
      <c r="DV72" s="319"/>
      <c r="DW72" s="319"/>
      <c r="DX72" s="319"/>
      <c r="DY72" s="318"/>
      <c r="DZ72" s="319"/>
      <c r="EA72" s="320"/>
      <c r="EB72" s="319"/>
      <c r="EC72" s="319"/>
      <c r="ED72" s="319"/>
      <c r="EE72" s="140"/>
      <c r="EF72" s="319"/>
      <c r="EG72" s="319"/>
      <c r="EH72" s="321"/>
      <c r="EI72" s="319"/>
      <c r="EJ72" s="319"/>
      <c r="EK72"/>
      <c r="EL72" s="319"/>
      <c r="EM72" s="319"/>
      <c r="EN72" s="319"/>
      <c r="EO72" s="318"/>
      <c r="EP72" s="319"/>
      <c r="EQ72" s="320"/>
      <c r="ER72" s="319"/>
      <c r="ES72" s="319"/>
      <c r="ET72" s="319"/>
      <c r="EU72" s="140"/>
      <c r="EV72" s="319"/>
      <c r="EW72" s="319"/>
      <c r="EX72" s="321"/>
      <c r="EY72" s="319"/>
      <c r="EZ72" s="319"/>
      <c r="FA72"/>
      <c r="FB72" s="319"/>
      <c r="FC72" s="319"/>
      <c r="FD72" s="319"/>
      <c r="FE72" s="318"/>
      <c r="FF72" s="319"/>
      <c r="FG72" s="320"/>
      <c r="FH72" s="319"/>
      <c r="FI72" s="319"/>
      <c r="FJ72" s="319"/>
      <c r="FK72" s="140"/>
      <c r="FL72" s="319"/>
      <c r="FM72" s="319"/>
      <c r="FN72" s="321"/>
      <c r="FO72" s="319"/>
      <c r="FP72" s="319"/>
      <c r="FQ72"/>
      <c r="FR72" s="319"/>
      <c r="FS72" s="319"/>
      <c r="FT72" s="319"/>
      <c r="FU72" s="318"/>
      <c r="FV72" s="319"/>
      <c r="FW72" s="320"/>
      <c r="FX72" s="319"/>
      <c r="FY72" s="319"/>
      <c r="FZ72" s="319"/>
      <c r="GA72" s="140"/>
      <c r="GB72" s="319"/>
      <c r="GC72" s="319"/>
      <c r="GD72" s="321"/>
      <c r="GE72" s="319"/>
      <c r="GF72" s="319"/>
      <c r="GG72"/>
      <c r="GH72" s="319"/>
      <c r="GI72" s="319"/>
      <c r="GJ72" s="319"/>
      <c r="GK72" s="318"/>
      <c r="GL72" s="319"/>
      <c r="GM72" s="320"/>
      <c r="GN72" s="319"/>
      <c r="GO72" s="319"/>
      <c r="GP72" s="319"/>
      <c r="GQ72" s="140"/>
      <c r="GR72" s="319"/>
      <c r="GS72" s="319"/>
      <c r="GT72" s="321"/>
      <c r="GU72" s="319"/>
      <c r="GV72" s="319"/>
      <c r="GW72"/>
      <c r="GX72" s="319"/>
      <c r="GY72" s="319"/>
      <c r="GZ72" s="319"/>
      <c r="HA72" s="318"/>
      <c r="HB72" s="319"/>
      <c r="HC72" s="320"/>
      <c r="HD72" s="319"/>
      <c r="HE72" s="319"/>
      <c r="HF72" s="319"/>
      <c r="HG72" s="140"/>
      <c r="HH72" s="319"/>
      <c r="HI72" s="319"/>
      <c r="HJ72" s="321"/>
      <c r="HK72" s="319"/>
      <c r="HL72" s="319"/>
      <c r="HM72"/>
      <c r="HN72" s="319"/>
      <c r="HO72" s="319"/>
      <c r="HP72" s="319"/>
      <c r="HQ72" s="318"/>
      <c r="HR72" s="319"/>
      <c r="HS72" s="320"/>
      <c r="HT72" s="319"/>
      <c r="HU72" s="319"/>
      <c r="HV72" s="319"/>
      <c r="HW72" s="140"/>
      <c r="HX72" s="319"/>
      <c r="HY72" s="319"/>
      <c r="HZ72" s="321"/>
      <c r="IA72" s="319"/>
      <c r="IB72" s="319"/>
      <c r="IC72"/>
      <c r="ID72" s="319"/>
      <c r="IE72" s="319"/>
      <c r="IF72" s="319"/>
      <c r="IG72" s="318"/>
      <c r="IH72" s="319"/>
      <c r="II72" s="320"/>
      <c r="IJ72" s="319"/>
      <c r="IK72" s="319"/>
      <c r="IL72" s="319"/>
      <c r="IM72" s="140"/>
      <c r="IN72" s="319"/>
      <c r="IO72" s="319"/>
      <c r="IP72" s="321"/>
      <c r="IQ72" s="319"/>
      <c r="IR72" s="319"/>
      <c r="IS72"/>
      <c r="IT72" s="319"/>
      <c r="IU72" s="319"/>
      <c r="IV72" s="319"/>
    </row>
    <row r="73" spans="1:256" s="381" customFormat="1" ht="18">
      <c r="A73" s="672" t="s">
        <v>261</v>
      </c>
      <c r="B73" s="288" t="s">
        <v>309</v>
      </c>
      <c r="C73" s="377"/>
      <c r="D73" s="288"/>
      <c r="E73" s="288"/>
      <c r="F73" s="221" t="s">
        <v>446</v>
      </c>
      <c r="G73" s="648"/>
      <c r="H73" s="288"/>
      <c r="I73" s="288"/>
      <c r="J73" s="313"/>
      <c r="K73" s="853">
        <f t="shared" si="9"/>
        <v>2.8636256550000003</v>
      </c>
      <c r="L73" s="648"/>
      <c r="M73" s="288"/>
      <c r="N73" s="288"/>
      <c r="O73" s="288"/>
      <c r="P73" s="840">
        <f t="shared" si="10"/>
        <v>2.2493039999999857E-2</v>
      </c>
      <c r="Q73" s="332"/>
      <c r="R73" s="319"/>
      <c r="S73" s="320"/>
      <c r="T73" s="319"/>
      <c r="U73" s="319"/>
      <c r="V73" s="319"/>
      <c r="W73" s="140"/>
      <c r="X73" s="319"/>
      <c r="Y73" s="319"/>
      <c r="Z73" s="321"/>
      <c r="AA73" s="319"/>
      <c r="AB73" s="319"/>
      <c r="AC73" s="319"/>
      <c r="AD73" s="319"/>
      <c r="AE73" s="319"/>
      <c r="AF73" s="319"/>
      <c r="AG73" s="318"/>
      <c r="AH73" s="319"/>
      <c r="AI73" s="320"/>
      <c r="AJ73" s="319"/>
      <c r="AK73" s="319"/>
      <c r="AL73" s="319"/>
      <c r="AM73" s="140"/>
      <c r="AN73" s="319"/>
      <c r="AO73" s="319"/>
      <c r="AP73" s="321"/>
      <c r="AQ73" s="319"/>
      <c r="AR73" s="319"/>
      <c r="AS73" s="319"/>
      <c r="AT73" s="319"/>
      <c r="AU73" s="319"/>
      <c r="AV73" s="319"/>
      <c r="AW73" s="318"/>
      <c r="AX73" s="319"/>
      <c r="AY73" s="320"/>
      <c r="AZ73" s="319"/>
      <c r="BA73" s="319"/>
      <c r="BB73" s="319"/>
      <c r="BC73" s="140"/>
      <c r="BD73" s="319"/>
      <c r="BE73" s="319"/>
      <c r="BF73" s="321"/>
      <c r="BG73" s="319"/>
      <c r="BH73" s="319"/>
      <c r="BI73" s="319"/>
      <c r="BJ73" s="319"/>
      <c r="BK73" s="319"/>
      <c r="BL73" s="319"/>
      <c r="BM73" s="318"/>
      <c r="BN73" s="319"/>
      <c r="BO73" s="320"/>
      <c r="BP73" s="319"/>
      <c r="BQ73" s="319"/>
      <c r="BR73" s="319"/>
      <c r="BS73" s="140"/>
      <c r="BT73" s="319"/>
      <c r="BU73" s="319"/>
      <c r="BV73" s="321"/>
      <c r="BW73" s="319"/>
      <c r="BX73" s="319"/>
      <c r="BY73" s="319"/>
      <c r="BZ73" s="319"/>
      <c r="CA73" s="319"/>
      <c r="CB73" s="319"/>
      <c r="CC73" s="318"/>
      <c r="CD73" s="319"/>
      <c r="CE73" s="320"/>
      <c r="CF73" s="319"/>
      <c r="CG73" s="319"/>
      <c r="CH73" s="319"/>
      <c r="CI73" s="140"/>
      <c r="CJ73" s="319"/>
      <c r="CK73" s="319"/>
      <c r="CL73" s="321"/>
      <c r="CM73" s="319"/>
      <c r="CN73" s="319"/>
      <c r="CO73" s="319"/>
      <c r="CP73" s="319"/>
      <c r="CQ73" s="319"/>
      <c r="CR73" s="319"/>
      <c r="CS73" s="318"/>
      <c r="CT73" s="319"/>
      <c r="CU73" s="320"/>
      <c r="CV73" s="319"/>
      <c r="CW73" s="319"/>
      <c r="CX73" s="319"/>
      <c r="CY73" s="140"/>
      <c r="CZ73" s="319"/>
      <c r="DA73" s="319"/>
      <c r="DB73" s="321"/>
      <c r="DC73" s="319"/>
      <c r="DD73" s="319"/>
      <c r="DE73" s="319"/>
      <c r="DF73" s="319"/>
      <c r="DG73" s="319"/>
      <c r="DH73" s="319"/>
      <c r="DI73" s="318"/>
      <c r="DJ73" s="319"/>
      <c r="DK73" s="320"/>
      <c r="DL73" s="319"/>
      <c r="DM73" s="319"/>
      <c r="DN73" s="319"/>
      <c r="DO73" s="140"/>
      <c r="DP73" s="319"/>
      <c r="DQ73" s="319"/>
      <c r="DR73" s="321"/>
      <c r="DS73" s="319"/>
      <c r="DT73" s="319"/>
      <c r="DU73" s="319"/>
      <c r="DV73" s="319"/>
      <c r="DW73" s="319"/>
      <c r="DX73" s="319"/>
      <c r="DY73" s="318"/>
      <c r="DZ73" s="319"/>
      <c r="EA73" s="320"/>
      <c r="EB73" s="319"/>
      <c r="EC73" s="319"/>
      <c r="ED73" s="319"/>
      <c r="EE73" s="140"/>
      <c r="EF73" s="319"/>
      <c r="EG73" s="319"/>
      <c r="EH73" s="321"/>
      <c r="EI73" s="319"/>
      <c r="EJ73" s="319"/>
      <c r="EK73" s="319"/>
      <c r="EL73" s="319"/>
      <c r="EM73" s="319"/>
      <c r="EN73" s="319"/>
      <c r="EO73" s="318"/>
      <c r="EP73" s="319"/>
      <c r="EQ73" s="320"/>
      <c r="ER73" s="319"/>
      <c r="ES73" s="319"/>
      <c r="ET73" s="319"/>
      <c r="EU73" s="140"/>
      <c r="EV73" s="319"/>
      <c r="EW73" s="319"/>
      <c r="EX73" s="321"/>
      <c r="EY73" s="319"/>
      <c r="EZ73" s="319"/>
      <c r="FA73" s="319"/>
      <c r="FB73" s="319"/>
      <c r="FC73" s="319"/>
      <c r="FD73" s="319"/>
      <c r="FE73" s="318"/>
      <c r="FF73" s="319"/>
      <c r="FG73" s="320"/>
      <c r="FH73" s="319"/>
      <c r="FI73" s="319"/>
      <c r="FJ73" s="319"/>
      <c r="FK73" s="140"/>
      <c r="FL73" s="319"/>
      <c r="FM73" s="319"/>
      <c r="FN73" s="321"/>
      <c r="FO73" s="319"/>
      <c r="FP73" s="319"/>
      <c r="FQ73" s="319"/>
      <c r="FR73" s="319"/>
      <c r="FS73" s="319"/>
      <c r="FT73" s="319"/>
      <c r="FU73" s="318"/>
      <c r="FV73" s="319"/>
      <c r="FW73" s="320"/>
      <c r="FX73" s="319"/>
      <c r="FY73" s="319"/>
      <c r="FZ73" s="319"/>
      <c r="GA73" s="140"/>
      <c r="GB73" s="319"/>
      <c r="GC73" s="319"/>
      <c r="GD73" s="321"/>
      <c r="GE73" s="319"/>
      <c r="GF73" s="319"/>
      <c r="GG73" s="319"/>
      <c r="GH73" s="319"/>
      <c r="GI73" s="319"/>
      <c r="GJ73" s="319"/>
      <c r="GK73" s="318"/>
      <c r="GL73" s="319"/>
      <c r="GM73" s="320"/>
      <c r="GN73" s="319"/>
      <c r="GO73" s="319"/>
      <c r="GP73" s="319"/>
      <c r="GQ73" s="140"/>
      <c r="GR73" s="319"/>
      <c r="GS73" s="319"/>
      <c r="GT73" s="321"/>
      <c r="GU73" s="319"/>
      <c r="GV73" s="319"/>
      <c r="GW73" s="319"/>
      <c r="GX73" s="319"/>
      <c r="GY73" s="319"/>
      <c r="GZ73" s="319"/>
      <c r="HA73" s="318"/>
      <c r="HB73" s="319"/>
      <c r="HC73" s="320"/>
      <c r="HD73" s="319"/>
      <c r="HE73" s="319"/>
      <c r="HF73" s="319"/>
      <c r="HG73" s="140"/>
      <c r="HH73" s="319"/>
      <c r="HI73" s="319"/>
      <c r="HJ73" s="321"/>
      <c r="HK73" s="319"/>
      <c r="HL73" s="319"/>
      <c r="HM73" s="319"/>
      <c r="HN73" s="319"/>
      <c r="HO73" s="319"/>
      <c r="HP73" s="319"/>
      <c r="HQ73" s="318"/>
      <c r="HR73" s="319"/>
      <c r="HS73" s="320"/>
      <c r="HT73" s="319"/>
      <c r="HU73" s="319"/>
      <c r="HV73" s="319"/>
      <c r="HW73" s="140"/>
      <c r="HX73" s="319"/>
      <c r="HY73" s="319"/>
      <c r="HZ73" s="321"/>
      <c r="IA73" s="319"/>
      <c r="IB73" s="319"/>
      <c r="IC73" s="319"/>
      <c r="ID73" s="319"/>
      <c r="IE73" s="319"/>
      <c r="IF73" s="319"/>
      <c r="IG73" s="318"/>
      <c r="IH73" s="319"/>
      <c r="II73" s="320"/>
      <c r="IJ73" s="319"/>
      <c r="IK73" s="319"/>
      <c r="IL73" s="319"/>
      <c r="IM73" s="140"/>
      <c r="IN73" s="319"/>
      <c r="IO73" s="319"/>
      <c r="IP73" s="321"/>
      <c r="IQ73" s="319"/>
      <c r="IR73" s="319"/>
      <c r="IS73" s="319"/>
      <c r="IT73" s="319"/>
      <c r="IU73" s="319"/>
      <c r="IV73" s="319"/>
    </row>
    <row r="74" spans="1:256" s="381" customFormat="1" ht="18">
      <c r="A74" s="672" t="s">
        <v>262</v>
      </c>
      <c r="B74" s="288" t="s">
        <v>310</v>
      </c>
      <c r="C74" s="377"/>
      <c r="D74" s="288"/>
      <c r="E74" s="288"/>
      <c r="F74" s="221" t="s">
        <v>446</v>
      </c>
      <c r="G74" s="648"/>
      <c r="H74" s="288"/>
      <c r="I74" s="288"/>
      <c r="J74" s="313"/>
      <c r="K74" s="853">
        <f t="shared" si="9"/>
        <v>0.38744306000000006</v>
      </c>
      <c r="L74" s="648"/>
      <c r="M74" s="288"/>
      <c r="N74" s="288"/>
      <c r="O74" s="288"/>
      <c r="P74" s="840">
        <f t="shared" si="10"/>
        <v>4.7590799999999702E-3</v>
      </c>
      <c r="Q74" s="332"/>
      <c r="R74" s="319"/>
      <c r="S74" s="320"/>
      <c r="T74" s="319"/>
      <c r="U74" s="319"/>
      <c r="V74" s="319"/>
      <c r="W74" s="140"/>
      <c r="X74" s="319"/>
      <c r="Y74" s="319"/>
      <c r="Z74" s="321"/>
      <c r="AA74" s="319"/>
      <c r="AB74" s="319"/>
      <c r="AC74" s="319"/>
      <c r="AD74" s="319"/>
      <c r="AE74" s="319"/>
      <c r="AF74" s="319"/>
      <c r="AG74" s="318"/>
      <c r="AH74" s="319"/>
      <c r="AI74" s="320"/>
      <c r="AJ74" s="319"/>
      <c r="AK74" s="319"/>
      <c r="AL74" s="319"/>
      <c r="AM74" s="140"/>
      <c r="AN74" s="319"/>
      <c r="AO74" s="319"/>
      <c r="AP74" s="321"/>
      <c r="AQ74" s="319"/>
      <c r="AR74" s="319"/>
      <c r="AS74" s="319"/>
      <c r="AT74" s="319"/>
      <c r="AU74" s="319"/>
      <c r="AV74" s="319"/>
      <c r="AW74" s="318"/>
      <c r="AX74" s="319"/>
      <c r="AY74" s="320"/>
      <c r="AZ74" s="319"/>
      <c r="BA74" s="319"/>
      <c r="BB74" s="319"/>
      <c r="BC74" s="140"/>
      <c r="BD74" s="319"/>
      <c r="BE74" s="319"/>
      <c r="BF74" s="321"/>
      <c r="BG74" s="319"/>
      <c r="BH74" s="319"/>
      <c r="BI74" s="319"/>
      <c r="BJ74" s="319"/>
      <c r="BK74" s="319"/>
      <c r="BL74" s="319"/>
      <c r="BM74" s="318"/>
      <c r="BN74" s="319"/>
      <c r="BO74" s="320"/>
      <c r="BP74" s="319"/>
      <c r="BQ74" s="319"/>
      <c r="BR74" s="319"/>
      <c r="BS74" s="140"/>
      <c r="BT74" s="319"/>
      <c r="BU74" s="319"/>
      <c r="BV74" s="321"/>
      <c r="BW74" s="319"/>
      <c r="BX74" s="319"/>
      <c r="BY74" s="319"/>
      <c r="BZ74" s="319"/>
      <c r="CA74" s="319"/>
      <c r="CB74" s="319"/>
      <c r="CC74" s="318"/>
      <c r="CD74" s="319"/>
      <c r="CE74" s="320"/>
      <c r="CF74" s="319"/>
      <c r="CG74" s="319"/>
      <c r="CH74" s="319"/>
      <c r="CI74" s="140"/>
      <c r="CJ74" s="319"/>
      <c r="CK74" s="319"/>
      <c r="CL74" s="321"/>
      <c r="CM74" s="319"/>
      <c r="CN74" s="319"/>
      <c r="CO74" s="319"/>
      <c r="CP74" s="319"/>
      <c r="CQ74" s="319"/>
      <c r="CR74" s="319"/>
      <c r="CS74" s="318"/>
      <c r="CT74" s="319"/>
      <c r="CU74" s="320"/>
      <c r="CV74" s="319"/>
      <c r="CW74" s="319"/>
      <c r="CX74" s="319"/>
      <c r="CY74" s="140"/>
      <c r="CZ74" s="319"/>
      <c r="DA74" s="319"/>
      <c r="DB74" s="321"/>
      <c r="DC74" s="319"/>
      <c r="DD74" s="319"/>
      <c r="DE74" s="319"/>
      <c r="DF74" s="319"/>
      <c r="DG74" s="319"/>
      <c r="DH74" s="319"/>
      <c r="DI74" s="318"/>
      <c r="DJ74" s="319"/>
      <c r="DK74" s="320"/>
      <c r="DL74" s="319"/>
      <c r="DM74" s="319"/>
      <c r="DN74" s="319"/>
      <c r="DO74" s="140"/>
      <c r="DP74" s="319"/>
      <c r="DQ74" s="319"/>
      <c r="DR74" s="321"/>
      <c r="DS74" s="319"/>
      <c r="DT74" s="319"/>
      <c r="DU74" s="319"/>
      <c r="DV74" s="319"/>
      <c r="DW74" s="319"/>
      <c r="DX74" s="319"/>
      <c r="DY74" s="318"/>
      <c r="DZ74" s="319"/>
      <c r="EA74" s="320"/>
      <c r="EB74" s="319"/>
      <c r="EC74" s="319"/>
      <c r="ED74" s="319"/>
      <c r="EE74" s="140"/>
      <c r="EF74" s="319"/>
      <c r="EG74" s="319"/>
      <c r="EH74" s="321"/>
      <c r="EI74" s="319"/>
      <c r="EJ74" s="319"/>
      <c r="EK74" s="319"/>
      <c r="EL74" s="319"/>
      <c r="EM74" s="319"/>
      <c r="EN74" s="319"/>
      <c r="EO74" s="318"/>
      <c r="EP74" s="319"/>
      <c r="EQ74" s="320"/>
      <c r="ER74" s="319"/>
      <c r="ES74" s="319"/>
      <c r="ET74" s="319"/>
      <c r="EU74" s="140"/>
      <c r="EV74" s="319"/>
      <c r="EW74" s="319"/>
      <c r="EX74" s="321"/>
      <c r="EY74" s="319"/>
      <c r="EZ74" s="319"/>
      <c r="FA74" s="319"/>
      <c r="FB74" s="319"/>
      <c r="FC74" s="319"/>
      <c r="FD74" s="319"/>
      <c r="FE74" s="318"/>
      <c r="FF74" s="319"/>
      <c r="FG74" s="320"/>
      <c r="FH74" s="319"/>
      <c r="FI74" s="319"/>
      <c r="FJ74" s="319"/>
      <c r="FK74" s="140"/>
      <c r="FL74" s="319"/>
      <c r="FM74" s="319"/>
      <c r="FN74" s="321"/>
      <c r="FO74" s="319"/>
      <c r="FP74" s="319"/>
      <c r="FQ74" s="319"/>
      <c r="FR74" s="319"/>
      <c r="FS74" s="319"/>
      <c r="FT74" s="319"/>
      <c r="FU74" s="318"/>
      <c r="FV74" s="319"/>
      <c r="FW74" s="320"/>
      <c r="FX74" s="319"/>
      <c r="FY74" s="319"/>
      <c r="FZ74" s="319"/>
      <c r="GA74" s="140"/>
      <c r="GB74" s="319"/>
      <c r="GC74" s="319"/>
      <c r="GD74" s="321"/>
      <c r="GE74" s="319"/>
      <c r="GF74" s="319"/>
      <c r="GG74" s="319"/>
      <c r="GH74" s="319"/>
      <c r="GI74" s="319"/>
      <c r="GJ74" s="319"/>
      <c r="GK74" s="318"/>
      <c r="GL74" s="319"/>
      <c r="GM74" s="320"/>
      <c r="GN74" s="319"/>
      <c r="GO74" s="319"/>
      <c r="GP74" s="319"/>
      <c r="GQ74" s="140"/>
      <c r="GR74" s="319"/>
      <c r="GS74" s="319"/>
      <c r="GT74" s="321"/>
      <c r="GU74" s="319"/>
      <c r="GV74" s="319"/>
      <c r="GW74" s="319"/>
      <c r="GX74" s="319"/>
      <c r="GY74" s="319"/>
      <c r="GZ74" s="319"/>
      <c r="HA74" s="318"/>
      <c r="HB74" s="319"/>
      <c r="HC74" s="320"/>
      <c r="HD74" s="319"/>
      <c r="HE74" s="319"/>
      <c r="HF74" s="319"/>
      <c r="HG74" s="140"/>
      <c r="HH74" s="319"/>
      <c r="HI74" s="319"/>
      <c r="HJ74" s="321"/>
      <c r="HK74" s="319"/>
      <c r="HL74" s="319"/>
      <c r="HM74" s="319"/>
      <c r="HN74" s="319"/>
      <c r="HO74" s="319"/>
      <c r="HP74" s="319"/>
      <c r="HQ74" s="318"/>
      <c r="HR74" s="319"/>
      <c r="HS74" s="320"/>
      <c r="HT74" s="319"/>
      <c r="HU74" s="319"/>
      <c r="HV74" s="319"/>
      <c r="HW74" s="140"/>
      <c r="HX74" s="319"/>
      <c r="HY74" s="319"/>
      <c r="HZ74" s="321"/>
      <c r="IA74" s="319"/>
      <c r="IB74" s="319"/>
      <c r="IC74" s="319"/>
      <c r="ID74" s="319"/>
      <c r="IE74" s="319"/>
      <c r="IF74" s="319"/>
      <c r="IG74" s="318"/>
      <c r="IH74" s="319"/>
      <c r="II74" s="320"/>
      <c r="IJ74" s="319"/>
      <c r="IK74" s="319"/>
      <c r="IL74" s="319"/>
      <c r="IM74" s="140"/>
      <c r="IN74" s="319"/>
      <c r="IO74" s="319"/>
      <c r="IP74" s="321"/>
      <c r="IQ74" s="319"/>
      <c r="IR74" s="319"/>
      <c r="IS74" s="319"/>
      <c r="IT74" s="319"/>
      <c r="IU74" s="319"/>
      <c r="IV74" s="319"/>
    </row>
    <row r="75" spans="1:256" s="381" customFormat="1" ht="18">
      <c r="A75" s="672" t="s">
        <v>263</v>
      </c>
      <c r="B75" s="288" t="s">
        <v>311</v>
      </c>
      <c r="C75" s="377"/>
      <c r="D75" s="288"/>
      <c r="E75" s="288"/>
      <c r="F75" s="221" t="s">
        <v>446</v>
      </c>
      <c r="G75" s="648"/>
      <c r="H75" s="288"/>
      <c r="I75" s="288"/>
      <c r="J75" s="313"/>
      <c r="K75" s="853">
        <f t="shared" si="9"/>
        <v>-3.8011517499999987E-2</v>
      </c>
      <c r="L75" s="648"/>
      <c r="M75" s="288"/>
      <c r="N75" s="288"/>
      <c r="O75" s="288"/>
      <c r="P75" s="840">
        <f t="shared" si="10"/>
        <v>0</v>
      </c>
      <c r="Q75" s="332"/>
      <c r="R75" s="319"/>
      <c r="S75" s="320"/>
      <c r="T75" s="319"/>
      <c r="U75" s="319"/>
      <c r="V75" s="319"/>
      <c r="W75" s="140"/>
      <c r="X75" s="319"/>
      <c r="Y75" s="319"/>
      <c r="Z75" s="321"/>
      <c r="AA75" s="319"/>
      <c r="AB75" s="319"/>
      <c r="AC75" s="319"/>
      <c r="AD75" s="319"/>
      <c r="AE75" s="319"/>
      <c r="AF75" s="319"/>
      <c r="AG75" s="318"/>
      <c r="AH75" s="319"/>
      <c r="AI75" s="320"/>
      <c r="AJ75" s="319"/>
      <c r="AK75" s="319"/>
      <c r="AL75" s="319"/>
      <c r="AM75" s="140"/>
      <c r="AN75" s="319"/>
      <c r="AO75" s="319"/>
      <c r="AP75" s="321"/>
      <c r="AQ75" s="319"/>
      <c r="AR75" s="319"/>
      <c r="AS75" s="319"/>
      <c r="AT75" s="319"/>
      <c r="AU75" s="319"/>
      <c r="AV75" s="319"/>
      <c r="AW75" s="318"/>
      <c r="AX75" s="319"/>
      <c r="AY75" s="320"/>
      <c r="AZ75" s="319"/>
      <c r="BA75" s="319"/>
      <c r="BB75" s="319"/>
      <c r="BC75" s="140"/>
      <c r="BD75" s="319"/>
      <c r="BE75" s="319"/>
      <c r="BF75" s="321"/>
      <c r="BG75" s="319"/>
      <c r="BH75" s="319"/>
      <c r="BI75" s="319"/>
      <c r="BJ75" s="319"/>
      <c r="BK75" s="319"/>
      <c r="BL75" s="319"/>
      <c r="BM75" s="318"/>
      <c r="BN75" s="319"/>
      <c r="BO75" s="320"/>
      <c r="BP75" s="319"/>
      <c r="BQ75" s="319"/>
      <c r="BR75" s="319"/>
      <c r="BS75" s="140"/>
      <c r="BT75" s="319"/>
      <c r="BU75" s="319"/>
      <c r="BV75" s="321"/>
      <c r="BW75" s="319"/>
      <c r="BX75" s="319"/>
      <c r="BY75" s="319"/>
      <c r="BZ75" s="319"/>
      <c r="CA75" s="319"/>
      <c r="CB75" s="319"/>
      <c r="CC75" s="318"/>
      <c r="CD75" s="319"/>
      <c r="CE75" s="320"/>
      <c r="CF75" s="319"/>
      <c r="CG75" s="319"/>
      <c r="CH75" s="319"/>
      <c r="CI75" s="140"/>
      <c r="CJ75" s="319"/>
      <c r="CK75" s="319"/>
      <c r="CL75" s="321"/>
      <c r="CM75" s="319"/>
      <c r="CN75" s="319"/>
      <c r="CO75" s="319"/>
      <c r="CP75" s="319"/>
      <c r="CQ75" s="319"/>
      <c r="CR75" s="319"/>
      <c r="CS75" s="318"/>
      <c r="CT75" s="319"/>
      <c r="CU75" s="320"/>
      <c r="CV75" s="319"/>
      <c r="CW75" s="319"/>
      <c r="CX75" s="319"/>
      <c r="CY75" s="140"/>
      <c r="CZ75" s="319"/>
      <c r="DA75" s="319"/>
      <c r="DB75" s="321"/>
      <c r="DC75" s="319"/>
      <c r="DD75" s="319"/>
      <c r="DE75" s="319"/>
      <c r="DF75" s="319"/>
      <c r="DG75" s="319"/>
      <c r="DH75" s="319"/>
      <c r="DI75" s="318"/>
      <c r="DJ75" s="319"/>
      <c r="DK75" s="320"/>
      <c r="DL75" s="319"/>
      <c r="DM75" s="319"/>
      <c r="DN75" s="319"/>
      <c r="DO75" s="140"/>
      <c r="DP75" s="319"/>
      <c r="DQ75" s="319"/>
      <c r="DR75" s="321"/>
      <c r="DS75" s="319"/>
      <c r="DT75" s="319"/>
      <c r="DU75" s="319"/>
      <c r="DV75" s="319"/>
      <c r="DW75" s="319"/>
      <c r="DX75" s="319"/>
      <c r="DY75" s="318"/>
      <c r="DZ75" s="319"/>
      <c r="EA75" s="320"/>
      <c r="EB75" s="319"/>
      <c r="EC75" s="319"/>
      <c r="ED75" s="319"/>
      <c r="EE75" s="140"/>
      <c r="EF75" s="319"/>
      <c r="EG75" s="319"/>
      <c r="EH75" s="321"/>
      <c r="EI75" s="319"/>
      <c r="EJ75" s="319"/>
      <c r="EK75" s="319"/>
      <c r="EL75" s="319"/>
      <c r="EM75" s="319"/>
      <c r="EN75" s="319"/>
      <c r="EO75" s="318"/>
      <c r="EP75" s="319"/>
      <c r="EQ75" s="320"/>
      <c r="ER75" s="319"/>
      <c r="ES75" s="319"/>
      <c r="ET75" s="319"/>
      <c r="EU75" s="140"/>
      <c r="EV75" s="319"/>
      <c r="EW75" s="319"/>
      <c r="EX75" s="321"/>
      <c r="EY75" s="319"/>
      <c r="EZ75" s="319"/>
      <c r="FA75" s="319"/>
      <c r="FB75" s="319"/>
      <c r="FC75" s="319"/>
      <c r="FD75" s="319"/>
      <c r="FE75" s="318"/>
      <c r="FF75" s="319"/>
      <c r="FG75" s="320"/>
      <c r="FH75" s="319"/>
      <c r="FI75" s="319"/>
      <c r="FJ75" s="319"/>
      <c r="FK75" s="140"/>
      <c r="FL75" s="319"/>
      <c r="FM75" s="319"/>
      <c r="FN75" s="321"/>
      <c r="FO75" s="319"/>
      <c r="FP75" s="319"/>
      <c r="FQ75" s="319"/>
      <c r="FR75" s="319"/>
      <c r="FS75" s="319"/>
      <c r="FT75" s="319"/>
      <c r="FU75" s="318"/>
      <c r="FV75" s="319"/>
      <c r="FW75" s="320"/>
      <c r="FX75" s="319"/>
      <c r="FY75" s="319"/>
      <c r="FZ75" s="319"/>
      <c r="GA75" s="140"/>
      <c r="GB75" s="319"/>
      <c r="GC75" s="319"/>
      <c r="GD75" s="321"/>
      <c r="GE75" s="319"/>
      <c r="GF75" s="319"/>
      <c r="GG75" s="319"/>
      <c r="GH75" s="319"/>
      <c r="GI75" s="319"/>
      <c r="GJ75" s="319"/>
      <c r="GK75" s="318"/>
      <c r="GL75" s="319"/>
      <c r="GM75" s="320"/>
      <c r="GN75" s="319"/>
      <c r="GO75" s="319"/>
      <c r="GP75" s="319"/>
      <c r="GQ75" s="140"/>
      <c r="GR75" s="319"/>
      <c r="GS75" s="319"/>
      <c r="GT75" s="321"/>
      <c r="GU75" s="319"/>
      <c r="GV75" s="319"/>
      <c r="GW75" s="319"/>
      <c r="GX75" s="319"/>
      <c r="GY75" s="319"/>
      <c r="GZ75" s="319"/>
      <c r="HA75" s="318"/>
      <c r="HB75" s="319"/>
      <c r="HC75" s="320"/>
      <c r="HD75" s="319"/>
      <c r="HE75" s="319"/>
      <c r="HF75" s="319"/>
      <c r="HG75" s="140"/>
      <c r="HH75" s="319"/>
      <c r="HI75" s="319"/>
      <c r="HJ75" s="321"/>
      <c r="HK75" s="319"/>
      <c r="HL75" s="319"/>
      <c r="HM75" s="319"/>
      <c r="HN75" s="319"/>
      <c r="HO75" s="319"/>
      <c r="HP75" s="319"/>
      <c r="HQ75" s="318"/>
      <c r="HR75" s="319"/>
      <c r="HS75" s="320"/>
      <c r="HT75" s="319"/>
      <c r="HU75" s="319"/>
      <c r="HV75" s="319"/>
      <c r="HW75" s="140"/>
      <c r="HX75" s="319"/>
      <c r="HY75" s="319"/>
      <c r="HZ75" s="321"/>
      <c r="IA75" s="319"/>
      <c r="IB75" s="319"/>
      <c r="IC75" s="319"/>
      <c r="ID75" s="319"/>
      <c r="IE75" s="319"/>
      <c r="IF75" s="319"/>
      <c r="IG75" s="318"/>
      <c r="IH75" s="319"/>
      <c r="II75" s="320"/>
      <c r="IJ75" s="319"/>
      <c r="IK75" s="319"/>
      <c r="IL75" s="319"/>
      <c r="IM75" s="140"/>
      <c r="IN75" s="319"/>
      <c r="IO75" s="319"/>
      <c r="IP75" s="321"/>
      <c r="IQ75" s="319"/>
      <c r="IR75" s="319"/>
      <c r="IS75" s="319"/>
      <c r="IT75" s="319"/>
      <c r="IU75" s="319"/>
      <c r="IV75" s="319"/>
    </row>
    <row r="76" spans="1:256" s="381" customFormat="1" ht="18">
      <c r="A76" s="672" t="s">
        <v>411</v>
      </c>
      <c r="B76" s="288" t="s">
        <v>412</v>
      </c>
      <c r="C76" s="377"/>
      <c r="D76" s="12"/>
      <c r="E76" s="12"/>
      <c r="F76" s="221" t="s">
        <v>446</v>
      </c>
      <c r="G76" s="648"/>
      <c r="H76" s="288"/>
      <c r="I76" s="12"/>
      <c r="J76" s="631"/>
      <c r="K76" s="853">
        <f t="shared" si="9"/>
        <v>7.2594599999999997E-3</v>
      </c>
      <c r="L76" s="648"/>
      <c r="M76" s="12"/>
      <c r="N76" s="12"/>
      <c r="O76" s="12"/>
      <c r="P76" s="840">
        <f t="shared" si="10"/>
        <v>0</v>
      </c>
      <c r="Q76" s="332"/>
      <c r="R76" s="319"/>
      <c r="S76" s="320"/>
      <c r="T76"/>
      <c r="U76"/>
      <c r="V76" s="102"/>
      <c r="W76" s="140"/>
      <c r="X76" s="319"/>
      <c r="Y76"/>
      <c r="Z76" s="103"/>
      <c r="AA76" s="319"/>
      <c r="AB76"/>
      <c r="AC76"/>
      <c r="AD76"/>
      <c r="AE76"/>
      <c r="AF76" s="319"/>
      <c r="AG76" s="318"/>
      <c r="AH76" s="319"/>
      <c r="AI76" s="320"/>
      <c r="AJ76"/>
      <c r="AK76"/>
      <c r="AL76" s="102"/>
      <c r="AM76" s="140"/>
      <c r="AN76" s="319"/>
      <c r="AO76"/>
      <c r="AP76" s="103"/>
      <c r="AQ76" s="319"/>
      <c r="AR76"/>
      <c r="AS76"/>
      <c r="AT76"/>
      <c r="AU76"/>
      <c r="AV76" s="319"/>
      <c r="AW76" s="318"/>
      <c r="AX76" s="319"/>
      <c r="AY76" s="320"/>
      <c r="AZ76"/>
      <c r="BA76"/>
      <c r="BB76" s="102"/>
      <c r="BC76" s="140"/>
      <c r="BD76" s="319"/>
      <c r="BE76"/>
      <c r="BF76" s="103"/>
      <c r="BG76" s="319"/>
      <c r="BH76"/>
      <c r="BI76"/>
      <c r="BJ76"/>
      <c r="BK76"/>
      <c r="BL76" s="319"/>
      <c r="BM76" s="318"/>
      <c r="BN76" s="319"/>
      <c r="BO76" s="320"/>
      <c r="BP76"/>
      <c r="BQ76"/>
      <c r="BR76" s="102"/>
      <c r="BS76" s="140"/>
      <c r="BT76" s="319"/>
      <c r="BU76"/>
      <c r="BV76" s="103"/>
      <c r="BW76" s="319"/>
      <c r="BX76"/>
      <c r="BY76"/>
      <c r="BZ76"/>
      <c r="CA76"/>
      <c r="CB76" s="319"/>
      <c r="CC76" s="318"/>
      <c r="CD76" s="319"/>
      <c r="CE76" s="320"/>
      <c r="CF76"/>
      <c r="CG76"/>
      <c r="CH76" s="102"/>
      <c r="CI76" s="140"/>
      <c r="CJ76" s="319"/>
      <c r="CK76"/>
      <c r="CL76" s="103"/>
      <c r="CM76" s="319"/>
      <c r="CN76"/>
      <c r="CO76"/>
      <c r="CP76"/>
      <c r="CQ76"/>
      <c r="CR76" s="319"/>
      <c r="CS76" s="318"/>
      <c r="CT76" s="319"/>
      <c r="CU76" s="320"/>
      <c r="CV76"/>
      <c r="CW76"/>
      <c r="CX76" s="102"/>
      <c r="CY76" s="140"/>
      <c r="CZ76" s="319"/>
      <c r="DA76"/>
      <c r="DB76" s="103"/>
      <c r="DC76" s="319"/>
      <c r="DD76"/>
      <c r="DE76"/>
      <c r="DF76"/>
      <c r="DG76"/>
      <c r="DH76" s="319"/>
      <c r="DI76" s="318"/>
      <c r="DJ76" s="319"/>
      <c r="DK76" s="320"/>
      <c r="DL76"/>
      <c r="DM76"/>
      <c r="DN76" s="102"/>
      <c r="DO76" s="140"/>
      <c r="DP76" s="319"/>
      <c r="DQ76"/>
      <c r="DR76" s="103"/>
      <c r="DS76" s="319"/>
      <c r="DT76"/>
      <c r="DU76"/>
      <c r="DV76"/>
      <c r="DW76"/>
      <c r="DX76" s="319"/>
      <c r="DY76" s="318"/>
      <c r="DZ76" s="319"/>
      <c r="EA76" s="320"/>
      <c r="EB76"/>
      <c r="EC76"/>
      <c r="ED76" s="102"/>
      <c r="EE76" s="140"/>
      <c r="EF76" s="319"/>
      <c r="EG76"/>
      <c r="EH76" s="103"/>
      <c r="EI76" s="319"/>
      <c r="EJ76"/>
      <c r="EK76"/>
      <c r="EL76"/>
      <c r="EM76"/>
      <c r="EN76" s="319"/>
      <c r="EO76" s="318"/>
      <c r="EP76" s="319"/>
      <c r="EQ76" s="320"/>
      <c r="ER76"/>
      <c r="ES76"/>
      <c r="ET76" s="102"/>
      <c r="EU76" s="140"/>
      <c r="EV76" s="319"/>
      <c r="EW76"/>
      <c r="EX76" s="103"/>
      <c r="EY76" s="319"/>
      <c r="EZ76"/>
      <c r="FA76"/>
      <c r="FB76"/>
      <c r="FC76"/>
      <c r="FD76" s="319"/>
      <c r="FE76" s="318"/>
      <c r="FF76" s="319"/>
      <c r="FG76" s="320"/>
      <c r="FH76"/>
      <c r="FI76"/>
      <c r="FJ76" s="102"/>
      <c r="FK76" s="140"/>
      <c r="FL76" s="319"/>
      <c r="FM76"/>
      <c r="FN76" s="103"/>
      <c r="FO76" s="319"/>
      <c r="FP76"/>
      <c r="FQ76"/>
      <c r="FR76"/>
      <c r="FS76"/>
      <c r="FT76" s="319"/>
      <c r="FU76" s="318"/>
      <c r="FV76" s="319"/>
      <c r="FW76" s="320"/>
      <c r="FX76"/>
      <c r="FY76"/>
      <c r="FZ76" s="102"/>
      <c r="GA76" s="140"/>
      <c r="GB76" s="319"/>
      <c r="GC76"/>
      <c r="GD76" s="103"/>
      <c r="GE76" s="319"/>
      <c r="GF76"/>
      <c r="GG76"/>
      <c r="GH76"/>
      <c r="GI76"/>
      <c r="GJ76" s="319"/>
      <c r="GK76" s="318"/>
      <c r="GL76" s="319"/>
      <c r="GM76" s="320"/>
      <c r="GN76"/>
      <c r="GO76"/>
      <c r="GP76" s="102"/>
      <c r="GQ76" s="140"/>
      <c r="GR76" s="319"/>
      <c r="GS76"/>
      <c r="GT76" s="103"/>
      <c r="GU76" s="319"/>
      <c r="GV76"/>
      <c r="GW76"/>
      <c r="GX76"/>
      <c r="GY76"/>
      <c r="GZ76" s="319"/>
      <c r="HA76" s="318"/>
      <c r="HB76" s="319"/>
      <c r="HC76" s="320"/>
      <c r="HD76"/>
      <c r="HE76"/>
      <c r="HF76" s="102"/>
      <c r="HG76" s="140"/>
      <c r="HH76" s="319"/>
      <c r="HI76"/>
      <c r="HJ76" s="103"/>
      <c r="HK76" s="319"/>
      <c r="HL76"/>
      <c r="HM76"/>
      <c r="HN76"/>
      <c r="HO76"/>
      <c r="HP76" s="319"/>
      <c r="HQ76" s="318"/>
      <c r="HR76" s="319"/>
      <c r="HS76" s="320"/>
      <c r="HT76"/>
      <c r="HU76"/>
      <c r="HV76" s="102"/>
      <c r="HW76" s="140"/>
      <c r="HX76" s="319"/>
      <c r="HY76"/>
      <c r="HZ76" s="103"/>
      <c r="IA76" s="319"/>
      <c r="IB76"/>
      <c r="IC76"/>
      <c r="ID76"/>
      <c r="IE76"/>
      <c r="IF76" s="319"/>
      <c r="IG76" s="318"/>
      <c r="IH76" s="319"/>
      <c r="II76" s="320"/>
      <c r="IJ76"/>
      <c r="IK76"/>
      <c r="IL76" s="102"/>
      <c r="IM76" s="140"/>
      <c r="IN76" s="319"/>
      <c r="IO76"/>
      <c r="IP76" s="103"/>
      <c r="IQ76" s="319"/>
      <c r="IR76"/>
      <c r="IS76"/>
      <c r="IT76"/>
      <c r="IU76"/>
      <c r="IV76" s="319"/>
    </row>
    <row r="77" spans="1:256" ht="13.5" thickBot="1">
      <c r="A77" s="170"/>
      <c r="B77" s="37"/>
      <c r="C77" s="37"/>
      <c r="D77" s="37"/>
      <c r="E77" s="37"/>
      <c r="F77" s="37"/>
      <c r="G77" s="666"/>
      <c r="H77" s="37"/>
      <c r="I77" s="667"/>
      <c r="J77" s="37"/>
      <c r="K77" s="862"/>
      <c r="L77" s="666"/>
      <c r="M77" s="37"/>
      <c r="N77" s="667"/>
      <c r="O77" s="37"/>
      <c r="P77" s="668"/>
      <c r="Q77" s="685"/>
    </row>
    <row r="82" spans="1:16" ht="18">
      <c r="A82" s="314"/>
      <c r="B82" s="140"/>
      <c r="C82" s="140"/>
      <c r="D82" s="140"/>
      <c r="E82" s="140"/>
      <c r="F82" s="140"/>
      <c r="K82" s="863"/>
      <c r="L82" s="99"/>
      <c r="M82" s="99"/>
      <c r="N82" s="99"/>
      <c r="O82" s="99"/>
      <c r="P82" s="98"/>
    </row>
    <row r="85" spans="1:16" ht="18">
      <c r="A85" s="314"/>
      <c r="B85" s="314"/>
    </row>
    <row r="86" spans="1:16" ht="18">
      <c r="A86" s="150"/>
      <c r="B86" s="150"/>
      <c r="H86" s="118"/>
      <c r="I86" s="140"/>
      <c r="J86" s="118"/>
      <c r="K86" s="864"/>
      <c r="L86" s="195"/>
      <c r="M86" s="195"/>
      <c r="N86" s="195"/>
      <c r="O86" s="195"/>
      <c r="P86" s="848"/>
    </row>
    <row r="87" spans="1:16" ht="18">
      <c r="H87" s="118"/>
      <c r="I87" s="140"/>
      <c r="J87" s="118"/>
      <c r="K87" s="864"/>
      <c r="L87" s="195"/>
      <c r="M87" s="195"/>
      <c r="N87" s="195"/>
      <c r="O87" s="195"/>
      <c r="P87" s="848"/>
    </row>
    <row r="88" spans="1:16" ht="18">
      <c r="H88" s="118"/>
      <c r="I88" s="140"/>
      <c r="J88" s="118"/>
      <c r="K88" s="864"/>
      <c r="L88" s="140"/>
      <c r="M88" s="315"/>
      <c r="N88" s="140"/>
      <c r="O88" s="140"/>
      <c r="P88" s="849"/>
    </row>
    <row r="89" spans="1:16" ht="18">
      <c r="H89" s="118"/>
      <c r="I89" s="140"/>
      <c r="J89" s="118"/>
      <c r="K89" s="864"/>
      <c r="L89" s="140"/>
      <c r="N89" s="140"/>
      <c r="O89" s="140"/>
      <c r="P89" s="849"/>
    </row>
    <row r="90" spans="1:16" ht="18">
      <c r="H90" s="118"/>
      <c r="I90" s="140"/>
      <c r="J90" s="118"/>
      <c r="K90" s="864"/>
      <c r="L90" s="140"/>
      <c r="M90" s="140"/>
      <c r="N90" s="140"/>
      <c r="O90" s="140"/>
      <c r="P90" s="849"/>
    </row>
    <row r="91" spans="1:16" ht="18">
      <c r="H91" s="118"/>
      <c r="I91" s="140"/>
      <c r="J91" s="118"/>
      <c r="K91" s="864"/>
      <c r="L91" s="140"/>
      <c r="N91" s="140"/>
      <c r="O91" s="140"/>
      <c r="P91" s="849"/>
    </row>
    <row r="92" spans="1:16" ht="18">
      <c r="H92" s="316"/>
      <c r="I92" s="118"/>
      <c r="J92" s="118"/>
      <c r="K92" s="872"/>
      <c r="L92" s="140"/>
      <c r="M92" s="140"/>
      <c r="N92" s="140"/>
      <c r="O92" s="140"/>
      <c r="P92" s="317"/>
    </row>
    <row r="93" spans="1:16" ht="18">
      <c r="H93" s="140"/>
      <c r="I93" s="140"/>
      <c r="J93" s="140"/>
      <c r="K93" s="864"/>
      <c r="L93" s="140"/>
      <c r="N93" s="140"/>
      <c r="O93" s="140"/>
      <c r="P93" s="849"/>
    </row>
    <row r="94" spans="1:16" ht="18">
      <c r="A94" s="314"/>
      <c r="B94" s="86"/>
      <c r="C94" s="86"/>
      <c r="D94" s="86"/>
      <c r="E94" s="86"/>
      <c r="F94" s="86"/>
      <c r="G94" s="86"/>
      <c r="H94" s="118"/>
      <c r="I94" s="317"/>
      <c r="J94" s="118"/>
      <c r="K94" s="872"/>
      <c r="L94" s="140"/>
      <c r="M94" s="140"/>
      <c r="N94" s="140"/>
      <c r="O94" s="140"/>
      <c r="P94" s="317"/>
    </row>
    <row r="95" spans="1:16" ht="18">
      <c r="A95" s="118"/>
      <c r="B95" s="85"/>
      <c r="C95" s="86"/>
      <c r="D95" s="86"/>
      <c r="E95" s="86"/>
      <c r="F95" s="86"/>
      <c r="G95" s="86"/>
      <c r="H95" s="86"/>
      <c r="I95" s="101"/>
      <c r="J95" s="86"/>
    </row>
    <row r="96" spans="1:16" ht="18">
      <c r="A96" s="316"/>
      <c r="B96" s="118"/>
      <c r="C96" s="86"/>
      <c r="D96" s="86"/>
      <c r="E96" s="86"/>
      <c r="F96" s="86"/>
      <c r="G96" s="86"/>
      <c r="H96" s="86"/>
      <c r="I96" s="101"/>
      <c r="J96" s="86"/>
    </row>
    <row r="97" spans="1:16">
      <c r="A97" s="100"/>
      <c r="B97" s="85"/>
      <c r="C97" s="86"/>
      <c r="D97" s="86"/>
      <c r="E97" s="86"/>
      <c r="F97" s="86"/>
      <c r="G97" s="86"/>
      <c r="H97" s="86"/>
      <c r="I97" s="101"/>
      <c r="J97" s="86"/>
    </row>
    <row r="98" spans="1:16" ht="18">
      <c r="A98" s="318"/>
      <c r="B98" s="319"/>
      <c r="C98" s="320"/>
      <c r="D98" s="319"/>
      <c r="E98" s="319"/>
      <c r="F98" s="319"/>
      <c r="G98" s="140"/>
      <c r="H98" s="319"/>
      <c r="I98" s="319"/>
      <c r="J98" s="321"/>
      <c r="K98" s="873"/>
      <c r="L98" s="319"/>
      <c r="M98" s="319"/>
      <c r="N98" s="319"/>
      <c r="O98" s="319"/>
      <c r="P98" s="850"/>
    </row>
    <row r="99" spans="1:16" ht="18">
      <c r="A99" s="318"/>
      <c r="B99" s="319"/>
      <c r="C99" s="320"/>
      <c r="D99" s="319"/>
      <c r="E99" s="319"/>
      <c r="F99" s="319"/>
      <c r="G99" s="140"/>
      <c r="H99" s="319"/>
      <c r="I99" s="319"/>
      <c r="J99" s="321"/>
      <c r="K99" s="873"/>
      <c r="L99" s="319"/>
      <c r="N99" s="319"/>
      <c r="O99" s="319"/>
      <c r="P99" s="850"/>
    </row>
    <row r="100" spans="1:16" ht="18">
      <c r="A100" s="318"/>
      <c r="B100" s="319"/>
      <c r="C100" s="320"/>
      <c r="D100" s="319"/>
      <c r="E100" s="319"/>
      <c r="F100" s="319"/>
      <c r="G100" s="140"/>
      <c r="H100" s="319"/>
      <c r="I100" s="319"/>
      <c r="J100" s="321"/>
      <c r="K100" s="873"/>
      <c r="L100" s="319"/>
      <c r="M100" s="319"/>
      <c r="N100" s="319"/>
      <c r="O100" s="319"/>
      <c r="P100" s="850"/>
    </row>
    <row r="101" spans="1:16" ht="18">
      <c r="A101" s="318"/>
      <c r="B101" s="319"/>
      <c r="C101" s="320"/>
      <c r="D101" s="319"/>
      <c r="E101" s="319"/>
      <c r="F101" s="319"/>
      <c r="G101" s="140"/>
      <c r="H101" s="319"/>
      <c r="I101" s="319"/>
      <c r="J101" s="321"/>
      <c r="K101" s="873"/>
      <c r="L101" s="319"/>
      <c r="M101" s="319"/>
      <c r="N101" s="319"/>
      <c r="O101" s="319"/>
      <c r="P101" s="850"/>
    </row>
    <row r="102" spans="1:16" ht="18">
      <c r="A102" s="318"/>
      <c r="B102" s="319"/>
      <c r="C102" s="320"/>
      <c r="D102" s="319"/>
      <c r="E102" s="319"/>
      <c r="F102" s="319"/>
      <c r="G102" s="140"/>
      <c r="H102" s="319"/>
      <c r="I102" s="319"/>
      <c r="J102" s="321"/>
      <c r="K102" s="873"/>
      <c r="L102" s="319"/>
      <c r="M102" s="319"/>
      <c r="N102" s="319"/>
      <c r="O102" s="319"/>
      <c r="P102" s="850"/>
    </row>
    <row r="103" spans="1:16" ht="18">
      <c r="A103" s="318"/>
      <c r="B103" s="319"/>
      <c r="C103" s="320"/>
      <c r="F103" s="102"/>
      <c r="G103" s="140"/>
      <c r="H103" s="319"/>
      <c r="J103" s="103"/>
      <c r="K103" s="873"/>
      <c r="P103" s="850"/>
    </row>
    <row r="104" spans="1:16" ht="15">
      <c r="A104" s="322"/>
      <c r="F104" s="102"/>
      <c r="J104" s="10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1"/>
  <sheetViews>
    <sheetView tabSelected="1" topLeftCell="A22" zoomScale="75" zoomScaleNormal="75" zoomScaleSheetLayoutView="55" workbookViewId="0">
      <selection activeCell="I34" sqref="I34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87"/>
      <c r="R1" s="12"/>
    </row>
    <row r="2" spans="1:19" ht="30">
      <c r="A2" s="154"/>
      <c r="B2" s="12"/>
      <c r="C2" s="12"/>
      <c r="D2" s="12"/>
      <c r="E2" s="12"/>
      <c r="F2" s="12"/>
      <c r="G2" s="287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88"/>
      <c r="R2" s="12"/>
    </row>
    <row r="3" spans="1:19" ht="26.25">
      <c r="A3" s="15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88"/>
      <c r="R3" s="12"/>
    </row>
    <row r="4" spans="1:19" ht="25.5">
      <c r="A4" s="15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88"/>
      <c r="R4" s="12"/>
    </row>
    <row r="5" spans="1:19" ht="23.25">
      <c r="A5" s="160"/>
      <c r="B5" s="12"/>
      <c r="C5" s="282" t="s">
        <v>334</v>
      </c>
      <c r="D5" s="12"/>
      <c r="E5" s="12"/>
      <c r="F5" s="12"/>
      <c r="G5" s="12"/>
      <c r="H5" s="12"/>
      <c r="I5" s="12"/>
      <c r="J5" s="12"/>
      <c r="K5" s="12"/>
      <c r="L5" s="157"/>
      <c r="M5" s="12"/>
      <c r="N5" s="12"/>
      <c r="O5" s="12"/>
      <c r="P5" s="12"/>
      <c r="Q5" s="188"/>
      <c r="R5" s="12"/>
    </row>
    <row r="6" spans="1:19" ht="18">
      <c r="A6" s="156"/>
      <c r="B6" s="8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88"/>
      <c r="R6" s="12"/>
    </row>
    <row r="7" spans="1:19" ht="26.25">
      <c r="A7" s="154"/>
      <c r="B7" s="12"/>
      <c r="C7" s="12"/>
      <c r="D7" s="12"/>
      <c r="E7" s="12"/>
      <c r="F7" s="176" t="s">
        <v>528</v>
      </c>
      <c r="G7" s="12"/>
      <c r="H7" s="12"/>
      <c r="I7" s="12"/>
      <c r="J7" s="12"/>
      <c r="K7" s="12"/>
      <c r="L7" s="157"/>
      <c r="M7" s="12"/>
      <c r="N7" s="12"/>
      <c r="O7" s="12"/>
      <c r="P7" s="12"/>
      <c r="Q7" s="188"/>
      <c r="R7" s="12"/>
    </row>
    <row r="8" spans="1:19" ht="25.5">
      <c r="A8" s="155"/>
      <c r="B8" s="158"/>
      <c r="C8" s="12"/>
      <c r="D8" s="12"/>
      <c r="E8" s="12"/>
      <c r="F8" s="12"/>
      <c r="G8" s="12"/>
      <c r="H8" s="159"/>
      <c r="I8" s="12"/>
      <c r="J8" s="12"/>
      <c r="K8" s="12"/>
      <c r="L8" s="12"/>
      <c r="M8" s="12"/>
      <c r="N8" s="12"/>
      <c r="O8" s="12"/>
      <c r="P8" s="12"/>
      <c r="Q8" s="188"/>
      <c r="R8" s="12"/>
    </row>
    <row r="9" spans="1:19">
      <c r="A9" s="160"/>
      <c r="B9" s="12"/>
      <c r="C9" s="12"/>
      <c r="D9" s="12"/>
      <c r="E9" s="12"/>
      <c r="F9" s="12"/>
      <c r="G9" s="12"/>
      <c r="H9" s="161"/>
      <c r="I9" s="12"/>
      <c r="J9" s="12"/>
      <c r="K9" s="12"/>
      <c r="L9" s="12"/>
      <c r="M9" s="12"/>
      <c r="N9" s="12"/>
      <c r="O9" s="12"/>
      <c r="P9" s="12"/>
      <c r="Q9" s="188"/>
      <c r="R9" s="12"/>
    </row>
    <row r="10" spans="1:19" ht="45.75" customHeight="1">
      <c r="A10" s="160"/>
      <c r="B10" s="181" t="s">
        <v>275</v>
      </c>
      <c r="C10" s="12"/>
      <c r="D10" s="12"/>
      <c r="E10" s="12"/>
      <c r="F10" s="12"/>
      <c r="G10" s="12"/>
      <c r="H10" s="161"/>
      <c r="I10" s="177"/>
      <c r="J10" s="51"/>
      <c r="K10" s="51"/>
      <c r="L10" s="51"/>
      <c r="M10" s="51"/>
      <c r="N10" s="177"/>
      <c r="O10" s="51"/>
      <c r="P10" s="51"/>
      <c r="Q10" s="188"/>
      <c r="R10" s="12"/>
    </row>
    <row r="11" spans="1:19" ht="20.25">
      <c r="A11" s="160"/>
      <c r="B11" s="12"/>
      <c r="C11" s="12"/>
      <c r="D11" s="12"/>
      <c r="E11" s="12"/>
      <c r="F11" s="12"/>
      <c r="G11" s="12"/>
      <c r="H11" s="164"/>
      <c r="I11" s="295" t="s">
        <v>294</v>
      </c>
      <c r="J11" s="178"/>
      <c r="K11" s="178"/>
      <c r="L11" s="178"/>
      <c r="M11" s="178"/>
      <c r="N11" s="295" t="s">
        <v>295</v>
      </c>
      <c r="O11" s="178"/>
      <c r="P11" s="178"/>
      <c r="Q11" s="276"/>
      <c r="R11" s="167"/>
      <c r="S11" s="151"/>
    </row>
    <row r="12" spans="1:19">
      <c r="A12" s="160"/>
      <c r="B12" s="12"/>
      <c r="C12" s="12"/>
      <c r="D12" s="12"/>
      <c r="E12" s="12"/>
      <c r="F12" s="12"/>
      <c r="G12" s="12"/>
      <c r="H12" s="161"/>
      <c r="I12" s="175"/>
      <c r="J12" s="175"/>
      <c r="K12" s="175"/>
      <c r="L12" s="175"/>
      <c r="M12" s="175"/>
      <c r="N12" s="175"/>
      <c r="O12" s="175"/>
      <c r="P12" s="175"/>
      <c r="Q12" s="188"/>
      <c r="R12" s="12"/>
    </row>
    <row r="13" spans="1:19" ht="26.25">
      <c r="A13" s="281">
        <v>1</v>
      </c>
      <c r="B13" s="282" t="s">
        <v>276</v>
      </c>
      <c r="C13" s="283"/>
      <c r="D13" s="283"/>
      <c r="E13" s="280"/>
      <c r="F13" s="280"/>
      <c r="G13" s="163"/>
      <c r="H13" s="277"/>
      <c r="I13" s="278">
        <f>NDPL!K182</f>
        <v>-57.721566776000017</v>
      </c>
      <c r="J13" s="176"/>
      <c r="K13" s="176"/>
      <c r="L13" s="176"/>
      <c r="M13" s="277"/>
      <c r="N13" s="278">
        <f>NDPL!P182</f>
        <v>-2.6531058060000001</v>
      </c>
      <c r="O13" s="176"/>
      <c r="P13" s="176"/>
      <c r="Q13" s="188"/>
      <c r="R13" s="12"/>
    </row>
    <row r="14" spans="1:19" ht="26.25">
      <c r="A14" s="281"/>
      <c r="B14" s="282"/>
      <c r="C14" s="283"/>
      <c r="D14" s="283"/>
      <c r="E14" s="280"/>
      <c r="F14" s="280"/>
      <c r="G14" s="163"/>
      <c r="H14" s="277"/>
      <c r="I14" s="278"/>
      <c r="J14" s="176"/>
      <c r="K14" s="176"/>
      <c r="L14" s="176"/>
      <c r="M14" s="277"/>
      <c r="N14" s="278"/>
      <c r="O14" s="176"/>
      <c r="P14" s="176"/>
      <c r="Q14" s="188"/>
      <c r="R14" s="12"/>
    </row>
    <row r="15" spans="1:19" ht="26.25">
      <c r="A15" s="281"/>
      <c r="B15" s="282"/>
      <c r="C15" s="283"/>
      <c r="D15" s="283"/>
      <c r="E15" s="280"/>
      <c r="F15" s="280"/>
      <c r="G15" s="158"/>
      <c r="H15" s="277"/>
      <c r="I15" s="278"/>
      <c r="J15" s="176"/>
      <c r="K15" s="176"/>
      <c r="L15" s="176"/>
      <c r="M15" s="277"/>
      <c r="N15" s="278"/>
      <c r="O15" s="176"/>
      <c r="P15" s="176"/>
      <c r="Q15" s="188"/>
      <c r="R15" s="12"/>
    </row>
    <row r="16" spans="1:19" ht="23.25" customHeight="1">
      <c r="A16" s="281">
        <v>2</v>
      </c>
      <c r="B16" s="282" t="s">
        <v>277</v>
      </c>
      <c r="C16" s="283"/>
      <c r="D16" s="283"/>
      <c r="E16" s="280"/>
      <c r="F16" s="280"/>
      <c r="G16" s="163"/>
      <c r="H16" s="277"/>
      <c r="I16" s="278">
        <f>BRPL!K219</f>
        <v>-51.878059239499976</v>
      </c>
      <c r="J16" s="176"/>
      <c r="K16" s="176"/>
      <c r="L16" s="176"/>
      <c r="M16" s="277"/>
      <c r="N16" s="278">
        <f>BRPL!P219</f>
        <v>-3.2855151620000003</v>
      </c>
      <c r="O16" s="176"/>
      <c r="P16" s="176"/>
      <c r="Q16" s="188"/>
      <c r="R16" s="12"/>
    </row>
    <row r="17" spans="1:18" ht="26.25">
      <c r="A17" s="281"/>
      <c r="B17" s="282"/>
      <c r="C17" s="283"/>
      <c r="D17" s="283"/>
      <c r="E17" s="280"/>
      <c r="F17" s="280"/>
      <c r="G17" s="163"/>
      <c r="H17" s="277"/>
      <c r="I17" s="278"/>
      <c r="J17" s="176"/>
      <c r="K17" s="176"/>
      <c r="L17" s="176"/>
      <c r="M17" s="277"/>
      <c r="N17" s="278"/>
      <c r="O17" s="176"/>
      <c r="P17" s="176"/>
      <c r="Q17" s="188"/>
      <c r="R17" s="12"/>
    </row>
    <row r="18" spans="1:18" ht="26.25">
      <c r="A18" s="281"/>
      <c r="B18" s="282"/>
      <c r="C18" s="283"/>
      <c r="D18" s="283"/>
      <c r="E18" s="280"/>
      <c r="F18" s="280"/>
      <c r="G18" s="158"/>
      <c r="H18" s="277"/>
      <c r="I18" s="278"/>
      <c r="J18" s="176"/>
      <c r="K18" s="176"/>
      <c r="L18" s="176"/>
      <c r="M18" s="277"/>
      <c r="N18" s="278"/>
      <c r="O18" s="176"/>
      <c r="P18" s="176"/>
      <c r="Q18" s="188"/>
      <c r="R18" s="12"/>
    </row>
    <row r="19" spans="1:18" ht="23.25" customHeight="1">
      <c r="A19" s="281">
        <v>3</v>
      </c>
      <c r="B19" s="282" t="s">
        <v>278</v>
      </c>
      <c r="C19" s="283"/>
      <c r="D19" s="283"/>
      <c r="E19" s="280"/>
      <c r="F19" s="280"/>
      <c r="G19" s="163"/>
      <c r="H19" s="277"/>
      <c r="I19" s="278">
        <f>BYPL!K186</f>
        <v>-12.274527674999998</v>
      </c>
      <c r="J19" s="176"/>
      <c r="K19" s="176"/>
      <c r="L19" s="176"/>
      <c r="M19" s="277"/>
      <c r="N19" s="278">
        <f>BYPL!P186</f>
        <v>-2.78653218</v>
      </c>
      <c r="O19" s="176"/>
      <c r="P19" s="176"/>
      <c r="Q19" s="188"/>
      <c r="R19" s="12"/>
    </row>
    <row r="20" spans="1:18" ht="26.25">
      <c r="A20" s="281"/>
      <c r="B20" s="282"/>
      <c r="C20" s="283"/>
      <c r="D20" s="283"/>
      <c r="E20" s="280"/>
      <c r="F20" s="280"/>
      <c r="G20" s="163"/>
      <c r="H20" s="277"/>
      <c r="I20" s="278"/>
      <c r="J20" s="176"/>
      <c r="K20" s="176"/>
      <c r="L20" s="176"/>
      <c r="M20" s="277"/>
      <c r="N20" s="278"/>
      <c r="O20" s="176"/>
      <c r="P20" s="176"/>
      <c r="Q20" s="188"/>
      <c r="R20" s="12"/>
    </row>
    <row r="21" spans="1:18" ht="26.25">
      <c r="A21" s="281"/>
      <c r="B21" s="284"/>
      <c r="C21" s="284"/>
      <c r="D21" s="284"/>
      <c r="E21" s="196"/>
      <c r="F21" s="196"/>
      <c r="G21" s="83"/>
      <c r="H21" s="277"/>
      <c r="I21" s="278"/>
      <c r="J21" s="176"/>
      <c r="K21" s="176"/>
      <c r="L21" s="176"/>
      <c r="M21" s="277"/>
      <c r="N21" s="278"/>
      <c r="O21" s="176"/>
      <c r="P21" s="176"/>
      <c r="Q21" s="188"/>
      <c r="R21" s="12"/>
    </row>
    <row r="22" spans="1:18" ht="26.25">
      <c r="A22" s="281">
        <v>4</v>
      </c>
      <c r="B22" s="282" t="s">
        <v>279</v>
      </c>
      <c r="C22" s="284"/>
      <c r="D22" s="284"/>
      <c r="E22" s="196"/>
      <c r="F22" s="196"/>
      <c r="G22" s="163"/>
      <c r="H22" s="277"/>
      <c r="I22" s="278">
        <f>NDMC!K83</f>
        <v>-5.6095197400000005</v>
      </c>
      <c r="J22" s="176"/>
      <c r="K22" s="176"/>
      <c r="L22" s="176"/>
      <c r="M22" s="277"/>
      <c r="N22" s="278">
        <f>NDMC!P83</f>
        <v>-5.2002590000000043E-2</v>
      </c>
      <c r="O22" s="176"/>
      <c r="P22" s="176"/>
      <c r="Q22" s="188"/>
      <c r="R22" s="12"/>
    </row>
    <row r="23" spans="1:18" ht="26.25">
      <c r="A23" s="281"/>
      <c r="B23" s="282"/>
      <c r="C23" s="284"/>
      <c r="D23" s="284"/>
      <c r="E23" s="196"/>
      <c r="F23" s="196"/>
      <c r="G23" s="163"/>
      <c r="H23" s="277"/>
      <c r="I23" s="278"/>
      <c r="J23" s="176"/>
      <c r="K23" s="176"/>
      <c r="L23" s="176"/>
      <c r="M23" s="277"/>
      <c r="N23" s="278"/>
      <c r="O23" s="176"/>
      <c r="P23" s="176"/>
      <c r="Q23" s="188"/>
      <c r="R23" s="12"/>
    </row>
    <row r="24" spans="1:18" ht="26.25">
      <c r="A24" s="281"/>
      <c r="B24" s="284"/>
      <c r="C24" s="284"/>
      <c r="D24" s="284"/>
      <c r="E24" s="196"/>
      <c r="F24" s="196"/>
      <c r="G24" s="83"/>
      <c r="H24" s="277"/>
      <c r="I24" s="278"/>
      <c r="J24" s="176"/>
      <c r="K24" s="176"/>
      <c r="L24" s="176"/>
      <c r="M24" s="277"/>
      <c r="N24" s="278"/>
      <c r="O24" s="176"/>
      <c r="P24" s="176"/>
      <c r="Q24" s="188"/>
      <c r="R24" s="12"/>
    </row>
    <row r="25" spans="1:18" ht="26.25">
      <c r="A25" s="281">
        <v>5</v>
      </c>
      <c r="B25" s="282" t="s">
        <v>280</v>
      </c>
      <c r="C25" s="284"/>
      <c r="D25" s="284"/>
      <c r="E25" s="196"/>
      <c r="F25" s="196"/>
      <c r="G25" s="163"/>
      <c r="H25" s="277"/>
      <c r="I25" s="278">
        <f>MES!K55</f>
        <v>-0.34601989549999995</v>
      </c>
      <c r="J25" s="176"/>
      <c r="K25" s="176"/>
      <c r="L25" s="176"/>
      <c r="M25" s="277"/>
      <c r="N25" s="278">
        <f>MES!P55</f>
        <v>-6.0116667999999991E-2</v>
      </c>
      <c r="O25" s="176"/>
      <c r="P25" s="176"/>
      <c r="Q25" s="188"/>
      <c r="R25" s="12"/>
    </row>
    <row r="26" spans="1:18" ht="20.25">
      <c r="A26" s="160"/>
      <c r="B26" s="12"/>
      <c r="C26" s="12"/>
      <c r="D26" s="12"/>
      <c r="E26" s="12"/>
      <c r="F26" s="12"/>
      <c r="G26" s="12"/>
      <c r="H26" s="162"/>
      <c r="I26" s="279"/>
      <c r="J26" s="174"/>
      <c r="K26" s="174"/>
      <c r="L26" s="174"/>
      <c r="M26" s="174"/>
      <c r="N26" s="174"/>
      <c r="O26" s="174"/>
      <c r="P26" s="174"/>
      <c r="Q26" s="188"/>
      <c r="R26" s="12"/>
    </row>
    <row r="27" spans="1:18" ht="18">
      <c r="A27" s="156"/>
      <c r="B27" s="142"/>
      <c r="C27" s="165"/>
      <c r="D27" s="165"/>
      <c r="E27" s="165"/>
      <c r="F27" s="165"/>
      <c r="G27" s="166"/>
      <c r="H27" s="162"/>
      <c r="I27" s="12"/>
      <c r="J27" s="12"/>
      <c r="K27" s="12"/>
      <c r="L27" s="12"/>
      <c r="M27" s="12"/>
      <c r="N27" s="12"/>
      <c r="O27" s="12"/>
      <c r="P27" s="12"/>
      <c r="Q27" s="188"/>
      <c r="R27" s="12"/>
    </row>
    <row r="28" spans="1:18" ht="28.5" customHeight="1">
      <c r="A28" s="281">
        <v>6</v>
      </c>
      <c r="B28" s="282" t="s">
        <v>400</v>
      </c>
      <c r="C28" s="284"/>
      <c r="D28" s="284"/>
      <c r="E28" s="196"/>
      <c r="F28" s="196"/>
      <c r="G28" s="163"/>
      <c r="H28" s="277" t="s">
        <v>305</v>
      </c>
      <c r="I28" s="278">
        <f>Railway!K33</f>
        <v>0.37142446000000007</v>
      </c>
      <c r="J28" s="176"/>
      <c r="K28" s="176"/>
      <c r="L28" s="176"/>
      <c r="M28" s="277" t="s">
        <v>305</v>
      </c>
      <c r="N28" s="278">
        <f>Railway!P33</f>
        <v>0.204316</v>
      </c>
      <c r="O28" s="12"/>
      <c r="P28" s="12"/>
      <c r="Q28" s="188"/>
      <c r="R28" s="12"/>
    </row>
    <row r="29" spans="1:18" ht="54" customHeight="1" thickBot="1">
      <c r="A29" s="275" t="s">
        <v>281</v>
      </c>
      <c r="B29" s="179"/>
      <c r="C29" s="179"/>
      <c r="D29" s="179"/>
      <c r="E29" s="179"/>
      <c r="F29" s="179"/>
      <c r="G29" s="179"/>
      <c r="H29" s="180"/>
      <c r="I29" s="180"/>
      <c r="J29" s="180"/>
      <c r="K29" s="180"/>
      <c r="L29" s="180"/>
      <c r="M29" s="180"/>
      <c r="N29" s="180"/>
      <c r="O29" s="180"/>
      <c r="P29" s="180"/>
      <c r="Q29" s="189"/>
      <c r="R29" s="12"/>
    </row>
    <row r="30" spans="1:18" ht="13.5" thickTop="1">
      <c r="A30" s="153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65" t="s">
        <v>304</v>
      </c>
      <c r="B33" s="12"/>
      <c r="C33" s="12"/>
      <c r="D33" s="12"/>
      <c r="E33" s="274"/>
      <c r="F33" s="274"/>
      <c r="G33" s="12"/>
      <c r="H33" s="12"/>
      <c r="I33" s="12"/>
    </row>
    <row r="34" spans="1:9" ht="15">
      <c r="A34" s="171"/>
      <c r="B34" s="171"/>
      <c r="C34" s="171"/>
      <c r="D34" s="171"/>
      <c r="E34" s="274"/>
      <c r="F34" s="274"/>
      <c r="G34" s="12"/>
      <c r="H34" s="12"/>
      <c r="I34" s="12"/>
    </row>
    <row r="35" spans="1:9" s="274" customFormat="1" ht="15" customHeight="1">
      <c r="A35" s="286" t="s">
        <v>312</v>
      </c>
      <c r="E35"/>
      <c r="F35"/>
      <c r="G35" s="171"/>
      <c r="H35" s="171"/>
      <c r="I35" s="171"/>
    </row>
    <row r="36" spans="1:9" s="274" customFormat="1" ht="15" customHeight="1">
      <c r="A36" s="286"/>
      <c r="E36"/>
      <c r="F36"/>
      <c r="H36" s="171"/>
      <c r="I36" s="171"/>
    </row>
    <row r="37" spans="1:9" s="274" customFormat="1" ht="15" customHeight="1">
      <c r="A37" s="286" t="s">
        <v>313</v>
      </c>
      <c r="E37"/>
      <c r="F37"/>
      <c r="I37" s="171"/>
    </row>
    <row r="38" spans="1:9" s="274" customFormat="1" ht="15" customHeight="1">
      <c r="A38" s="285"/>
      <c r="E38"/>
      <c r="F38"/>
      <c r="I38" s="171"/>
    </row>
    <row r="39" spans="1:9" s="274" customFormat="1" ht="15" customHeight="1">
      <c r="A39" s="286"/>
      <c r="E39"/>
      <c r="F39"/>
      <c r="I39" s="171"/>
    </row>
    <row r="40" spans="1:9" s="274" customFormat="1" ht="15" customHeight="1">
      <c r="A40" s="286"/>
      <c r="B40" s="273"/>
      <c r="C40"/>
      <c r="D40"/>
      <c r="E40"/>
      <c r="F40"/>
    </row>
    <row r="41" spans="1:9" ht="15.75">
      <c r="G41" s="976" t="s">
        <v>538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2025-02-24T06:58:59Z</cp:lastPrinted>
  <dcterms:created xsi:type="dcterms:W3CDTF">1996-10-14T23:33:28Z</dcterms:created>
  <dcterms:modified xsi:type="dcterms:W3CDTF">2025-02-24T10:51:09Z</dcterms:modified>
</cp:coreProperties>
</file>